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Матем. модель (зад. 1)" sheetId="1" r:id="rId1"/>
    <sheet name="Матем. модель (зад. 2)" sheetId="2" r:id="rId2"/>
    <sheet name="Матем. модель (зад. 3)" sheetId="3" r:id="rId3"/>
    <sheet name="Матем. модель (зад. 4)" sheetId="4" r:id="rId4"/>
    <sheet name="Матем. модель (реш. уравнений)" sheetId="5" r:id="rId5"/>
    <sheet name="Моделирование случайн. событ." sheetId="6" r:id="rId6"/>
    <sheet name="Закон Мальтуса" sheetId="7" r:id="rId7"/>
    <sheet name="Биоритмы" sheetId="8" r:id="rId8"/>
    <sheet name="Имитационное моделирование" sheetId="9" r:id="rId9"/>
    <sheet name="Ссуда банку под сложный процент" sheetId="10" r:id="rId10"/>
    <sheet name="Кредит в банке" sheetId="11" r:id="rId11"/>
    <sheet name="Физ. модель (зад 1)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ХХХ</author>
  </authors>
  <commentList>
    <comment ref="B24" authorId="0">
      <text>
        <r>
          <rPr>
            <b/>
            <sz val="24"/>
            <rFont val="Tahoma"/>
            <family val="2"/>
          </rPr>
          <t>=C3*(1+C4)</t>
        </r>
      </text>
    </comment>
    <comment ref="B25" authorId="0">
      <text>
        <r>
          <rPr>
            <b/>
            <sz val="24"/>
            <rFont val="Tahoma"/>
            <family val="2"/>
          </rPr>
          <t>=B8*(1+$C$4)</t>
        </r>
      </text>
    </comment>
  </commentList>
</comments>
</file>

<file path=xl/comments11.xml><?xml version="1.0" encoding="utf-8"?>
<comments xmlns="http://schemas.openxmlformats.org/spreadsheetml/2006/main">
  <authors>
    <author>ХХХ</author>
  </authors>
  <commentList>
    <comment ref="E7" authorId="0">
      <text>
        <r>
          <rPr>
            <b/>
            <sz val="24"/>
            <rFont val="Tahoma"/>
            <family val="2"/>
          </rPr>
          <t>=A2/C2</t>
        </r>
      </text>
    </comment>
    <comment ref="D10" authorId="0">
      <text>
        <r>
          <rPr>
            <b/>
            <sz val="24"/>
            <rFont val="Tahoma"/>
            <family val="2"/>
          </rPr>
          <t>=B10*D$7*31/365</t>
        </r>
      </text>
    </comment>
    <comment ref="D11" authorId="0">
      <text>
        <r>
          <rPr>
            <b/>
            <sz val="24"/>
            <rFont val="Tahoma"/>
            <family val="2"/>
          </rPr>
          <t>=B11*D$7*28/365</t>
        </r>
      </text>
    </comment>
    <comment ref="D12" authorId="0">
      <text>
        <r>
          <rPr>
            <b/>
            <sz val="24"/>
            <rFont val="Tahoma"/>
            <family val="2"/>
          </rPr>
          <t>=B12*D$7*31/365</t>
        </r>
      </text>
    </comment>
    <comment ref="D13" authorId="0">
      <text>
        <r>
          <rPr>
            <b/>
            <sz val="24"/>
            <rFont val="Tahoma"/>
            <family val="2"/>
          </rPr>
          <t>=B13*D$7*30/365</t>
        </r>
      </text>
    </comment>
    <comment ref="E10" authorId="0">
      <text>
        <r>
          <rPr>
            <b/>
            <sz val="24"/>
            <rFont val="Tahoma"/>
            <family val="2"/>
          </rPr>
          <t>=C10+D10</t>
        </r>
      </text>
    </comment>
    <comment ref="B11" authorId="0">
      <text>
        <r>
          <rPr>
            <b/>
            <sz val="24"/>
            <rFont val="Tahoma"/>
            <family val="2"/>
          </rPr>
          <t>=B10-C10</t>
        </r>
      </text>
    </comment>
  </commentList>
</comments>
</file>

<file path=xl/comments12.xml><?xml version="1.0" encoding="utf-8"?>
<comments xmlns="http://schemas.openxmlformats.org/spreadsheetml/2006/main">
  <authors>
    <author>ххх</author>
  </authors>
  <commentList>
    <comment ref="B128" authorId="0">
      <text>
        <r>
          <rPr>
            <sz val="10"/>
            <rFont val="Tahoma"/>
            <family val="2"/>
          </rPr>
          <t>Находится методом
подбора параметров
(сервис-подбор параметров)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1" authorId="0">
      <text>
        <r>
          <rPr>
            <b/>
            <sz val="20"/>
            <rFont val="Tahoma"/>
            <family val="2"/>
          </rPr>
          <t>=ЕСЛИ($B$6&gt;0;$B$6;0)</t>
        </r>
      </text>
    </comment>
    <comment ref="C11" authorId="0">
      <text>
        <r>
          <rPr>
            <b/>
            <sz val="20"/>
            <rFont val="Tahoma"/>
            <family val="2"/>
          </rPr>
          <t>=ЕСЛИ($B$7&gt;0;$B$7;0)</t>
        </r>
      </text>
    </comment>
    <comment ref="D11" authorId="0">
      <text>
        <r>
          <rPr>
            <b/>
            <sz val="20"/>
            <rFont val="Tahoma"/>
            <family val="2"/>
          </rPr>
          <t>=ЕСЛИ($B$8&gt;0;$B$8;0)</t>
        </r>
      </text>
    </comment>
    <comment ref="E11" authorId="0">
      <text>
        <r>
          <rPr>
            <b/>
            <sz val="14"/>
            <rFont val="Tahoma"/>
            <family val="2"/>
          </rPr>
          <t>=ЕСЛИ(ИЛИ((A11&gt;КОРЕНЬ(B11*B11+C11*C11));(A11&gt;КОРЕНЬ(B11*B11+D11*D11));(A11&gt;КОРЕНЬ(C11*C11+D11*D11)));"да";"нет")</t>
        </r>
      </text>
    </comment>
  </commentList>
</comments>
</file>

<file path=xl/comments4.xml><?xml version="1.0" encoding="utf-8"?>
<comments xmlns="http://schemas.openxmlformats.org/spreadsheetml/2006/main">
  <authors>
    <author>ХХХ</author>
  </authors>
  <commentList>
    <comment ref="F12" authorId="0">
      <text>
        <r>
          <rPr>
            <b/>
            <sz val="14"/>
            <rFont val="Tahoma"/>
            <family val="2"/>
          </rPr>
          <t>=ЦЕЛОЕ((СЕГОДНЯ()-D12)/365,25)</t>
        </r>
      </text>
    </comment>
    <comment ref="J12" authorId="0">
      <text>
        <r>
          <rPr>
            <b/>
            <sz val="14"/>
            <rFont val="Tahoma"/>
            <family val="2"/>
          </rPr>
          <t>=СРЗНАЧ(G12:I12)</t>
        </r>
      </text>
    </comment>
    <comment ref="K12" authorId="0">
      <text>
        <r>
          <rPr>
            <b/>
            <sz val="14"/>
            <rFont val="Tahoma"/>
            <family val="2"/>
          </rPr>
          <t>=ЕСЛИ(И(J12=5;E12="Ж");"Отл. Д";
ЕСЛИ(И(J12=5;E12="М");"Отл. М";" ")</t>
        </r>
      </text>
    </comment>
    <comment ref="G24" authorId="0">
      <text>
        <r>
          <rPr>
            <b/>
            <sz val="14"/>
            <rFont val="Tahoma"/>
            <family val="2"/>
          </rPr>
          <t>=СУММЕСЛИ(E12:E21;"М";J12:J21)/СЧЕТЕСЛИ(E12:E21;"М")</t>
        </r>
      </text>
    </comment>
    <comment ref="G25" authorId="0">
      <text>
        <r>
          <rPr>
            <b/>
            <sz val="14"/>
            <rFont val="Tahoma"/>
            <family val="2"/>
          </rPr>
          <t>=СЧЁТЕСЛИ(K12:K21;"Отл. Д")/СЧЁТЕСЛИ(E12:E21;"Ж")</t>
        </r>
      </text>
    </comment>
    <comment ref="G26" authorId="0">
      <text>
        <r>
          <rPr>
            <b/>
            <sz val="14"/>
            <rFont val="Tahoma"/>
            <family val="2"/>
          </rPr>
          <t>=ABS(СУММЕСЛИ(F12:F21;16;J12:J21)/СЧЁТЕСЛИ(F12:F21;16)-СУММЕСЛИ(F12:F21;17;J12:J21)/СЧЁТЕСЛИ(F12:F21;17))</t>
        </r>
      </text>
    </comment>
  </commentList>
</comments>
</file>

<file path=xl/comments6.xml><?xml version="1.0" encoding="utf-8"?>
<comments xmlns="http://schemas.openxmlformats.org/spreadsheetml/2006/main">
  <authors>
    <author>СОШ№11</author>
  </authors>
  <commentList>
    <comment ref="A11" authorId="0">
      <text>
        <r>
          <rPr>
            <b/>
            <sz val="16"/>
            <rFont val="Tahoma"/>
            <family val="2"/>
          </rPr>
          <t xml:space="preserve">=ЦЕЛОЕ(СЛЧИС()*6)+1
</t>
        </r>
        <r>
          <rPr>
            <b/>
            <sz val="16"/>
            <color indexed="12"/>
            <rFont val="Tahoma"/>
            <family val="2"/>
          </rPr>
          <t>ЦЕЛОЕ(СЛЧИС()*6)</t>
        </r>
        <r>
          <rPr>
            <b/>
            <sz val="16"/>
            <rFont val="Tahoma"/>
            <family val="2"/>
          </rPr>
          <t xml:space="preserve">
случайное число, большее или равное 0, но меньшее 6</t>
        </r>
      </text>
    </comment>
    <comment ref="C11" authorId="0">
      <text>
        <r>
          <rPr>
            <b/>
            <sz val="16"/>
            <rFont val="Tahoma"/>
            <family val="2"/>
          </rPr>
          <t>=СЧЁТЕСЛИ($A$11 : $A$110; 1)</t>
        </r>
      </text>
    </comment>
    <comment ref="C12" authorId="0">
      <text>
        <r>
          <rPr>
            <b/>
            <sz val="16"/>
            <rFont val="Tahoma"/>
            <family val="2"/>
          </rPr>
          <t>C11/100</t>
        </r>
      </text>
    </comment>
    <comment ref="C13" authorId="0">
      <text>
        <r>
          <rPr>
            <b/>
            <sz val="16"/>
            <rFont val="Tahoma"/>
            <family val="2"/>
          </rPr>
          <t>1/6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C8" authorId="0">
      <text>
        <r>
          <rPr>
            <b/>
            <sz val="20"/>
            <rFont val="Tahoma"/>
            <family val="2"/>
          </rPr>
          <t>=C7+($C$4*C7-$C$5*C7^2)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B9" authorId="0">
      <text>
        <r>
          <rPr>
            <b/>
            <sz val="18"/>
            <rFont val="Tahoma"/>
            <family val="2"/>
          </rPr>
          <t>SIN(2*ПИ()*(A9-$D$4)/23)</t>
        </r>
      </text>
    </comment>
    <comment ref="C9" authorId="0">
      <text>
        <r>
          <rPr>
            <b/>
            <sz val="20"/>
            <rFont val="Tahoma"/>
            <family val="2"/>
          </rPr>
          <t>=SIN(2*ПИ()*(A9-$D$4)/28)</t>
        </r>
      </text>
    </comment>
    <comment ref="D9" authorId="0">
      <text>
        <r>
          <rPr>
            <b/>
            <sz val="20"/>
            <rFont val="Tahoma"/>
            <family val="2"/>
          </rPr>
          <t>=SIN(2*ПИ()*(A9-$D$4)/33)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D16" authorId="0">
      <text>
        <r>
          <rPr>
            <b/>
            <sz val="12"/>
            <color indexed="12"/>
            <rFont val="Tahoma"/>
            <family val="2"/>
          </rPr>
          <t>=ЕСЛИ(ИЛИ(И(D15=1;СУММ(B15;C15;E15;F15)&lt;=2);И(D15=0;СУММ(B15;C15;E15;F15)&lt;=3;СУММ(B15;C15;E15;F15)&gt;0));1;0)</t>
        </r>
      </text>
    </comment>
  </commentList>
</comments>
</file>

<file path=xl/sharedStrings.xml><?xml version="1.0" encoding="utf-8"?>
<sst xmlns="http://schemas.openxmlformats.org/spreadsheetml/2006/main" count="218" uniqueCount="187">
  <si>
    <t>1 дочь</t>
  </si>
  <si>
    <t>2 дочь</t>
  </si>
  <si>
    <t>3 дочь</t>
  </si>
  <si>
    <t>4 дочь</t>
  </si>
  <si>
    <t>Количество книг в год</t>
  </si>
  <si>
    <t>Суммарное кол-во книг</t>
  </si>
  <si>
    <t>5 дочь</t>
  </si>
  <si>
    <t>Решение уравнения вида         X^3-cosX=0</t>
  </si>
  <si>
    <t>X</t>
  </si>
  <si>
    <t xml:space="preserve"> X^3-cosX</t>
  </si>
  <si>
    <t xml:space="preserve">                    Метод половинного деления</t>
  </si>
  <si>
    <t>Исходные данные</t>
  </si>
  <si>
    <t>Длина (а)</t>
  </si>
  <si>
    <t>Ширина (в)</t>
  </si>
  <si>
    <t>Высота (с)</t>
  </si>
  <si>
    <t>Длина (а), см</t>
  </si>
  <si>
    <t>Ширина (в), см</t>
  </si>
  <si>
    <t>Высота (с), см</t>
  </si>
  <si>
    <t xml:space="preserve">Определить диаметр отверстия через которое может пройти </t>
  </si>
  <si>
    <t>предмет в форме прямоугольного параллелепипеда</t>
  </si>
  <si>
    <t>Расчет</t>
  </si>
  <si>
    <t>Результат</t>
  </si>
  <si>
    <t>Диаметр</t>
  </si>
  <si>
    <t>Задача 1</t>
  </si>
  <si>
    <t>Задача о наименьшем периметре</t>
  </si>
  <si>
    <t>Площадь участка</t>
  </si>
  <si>
    <t>Расчеты</t>
  </si>
  <si>
    <t>Длина участка</t>
  </si>
  <si>
    <t>Ширина участка</t>
  </si>
  <si>
    <t>Периметр участка</t>
  </si>
  <si>
    <t>Приближенное решение уравнений</t>
  </si>
  <si>
    <t>в электронных таблицах</t>
  </si>
  <si>
    <r>
      <t>методом подбора параметра (</t>
    </r>
    <r>
      <rPr>
        <b/>
        <i/>
        <sz val="14"/>
        <rFont val="Arial Cyr"/>
        <family val="2"/>
      </rPr>
      <t>Сервис - подбор параметра</t>
    </r>
    <r>
      <rPr>
        <sz val="14"/>
        <rFont val="Arial Cyr"/>
        <family val="2"/>
      </rPr>
      <t>)</t>
    </r>
  </si>
  <si>
    <t>Модель бросания игрального кубика</t>
  </si>
  <si>
    <t>Бросание</t>
  </si>
  <si>
    <t>Количество выпадений</t>
  </si>
  <si>
    <t>Относительная частота</t>
  </si>
  <si>
    <t>Теоретическое значение</t>
  </si>
  <si>
    <t>игрального кубика.     Результат сравнить с теоретическими значениями.</t>
  </si>
  <si>
    <t>Моделирование случайных (вероятностных) событий</t>
  </si>
  <si>
    <r>
      <t xml:space="preserve">Задача. </t>
    </r>
    <r>
      <rPr>
        <i/>
        <sz val="18"/>
        <rFont val="Arial Cyr"/>
        <family val="0"/>
      </rPr>
      <t>С помощью электронной таблицы смоделировать 100 исходов бросания</t>
    </r>
  </si>
  <si>
    <t>включающие оценки за каждый экзамен, возраст (дату рождения) и пол.</t>
  </si>
  <si>
    <t>Определить средний балл мальчиков, долю отличниц среди девочек и</t>
  </si>
  <si>
    <t>разницу среднего балла учащихся разного возраста.</t>
  </si>
  <si>
    <t>Сведения об учениках</t>
  </si>
  <si>
    <t>Результаты сдачи экзаменов</t>
  </si>
  <si>
    <t>№</t>
  </si>
  <si>
    <t>Фамилия</t>
  </si>
  <si>
    <t>Имя</t>
  </si>
  <si>
    <t>Дата рожд.</t>
  </si>
  <si>
    <t>Пол</t>
  </si>
  <si>
    <t>Возраст</t>
  </si>
  <si>
    <t>Русский</t>
  </si>
  <si>
    <t>Математика</t>
  </si>
  <si>
    <t>Информатика</t>
  </si>
  <si>
    <t>Средний балл</t>
  </si>
  <si>
    <t>Отличники</t>
  </si>
  <si>
    <t>Андреева</t>
  </si>
  <si>
    <t>Елена</t>
  </si>
  <si>
    <t>Ж</t>
  </si>
  <si>
    <t xml:space="preserve">Арбузова </t>
  </si>
  <si>
    <t>Ирина</t>
  </si>
  <si>
    <t>Васильев</t>
  </si>
  <si>
    <t>Николай</t>
  </si>
  <si>
    <t>М</t>
  </si>
  <si>
    <t>Иванов</t>
  </si>
  <si>
    <t>Иван</t>
  </si>
  <si>
    <t xml:space="preserve">Коршунов </t>
  </si>
  <si>
    <t>Василий</t>
  </si>
  <si>
    <t>Кузовлев</t>
  </si>
  <si>
    <t>Роман</t>
  </si>
  <si>
    <t>Петрова</t>
  </si>
  <si>
    <t>Ольга</t>
  </si>
  <si>
    <t>Сидорова</t>
  </si>
  <si>
    <t>Суворова</t>
  </si>
  <si>
    <t>Фомичев</t>
  </si>
  <si>
    <t>Сергей</t>
  </si>
  <si>
    <t>Средний балл мальчиков</t>
  </si>
  <si>
    <t>Доля отличниц среди девочек</t>
  </si>
  <si>
    <t>Разница ср. балла абитуриентов разного возраста</t>
  </si>
  <si>
    <t>Определить, кто из абитуриентов поступил в ВУЗ, если учитывать следующие условия поступления:</t>
  </si>
  <si>
    <t xml:space="preserve">1). Отсутствие двоек;       2). По математике и информатике не ниже "4"  или средний балл не ниже 4,0    </t>
  </si>
  <si>
    <t>Поступили</t>
  </si>
  <si>
    <t>Задача о полете тела, брошенного под углом к горизонту на Земле</t>
  </si>
  <si>
    <t xml:space="preserve">     Построить математическую модель физического процесса - движения тела, брошенного</t>
  </si>
  <si>
    <t xml:space="preserve">под углом к горизонту. Выяснить зависимость дальности полета от угла броска и начальной </t>
  </si>
  <si>
    <t>скорости.</t>
  </si>
  <si>
    <t>Исходные данные:</t>
  </si>
  <si>
    <t>1.</t>
  </si>
  <si>
    <t xml:space="preserve"> Начальная скорость, м/с (Vo)</t>
  </si>
  <si>
    <t>2.</t>
  </si>
  <si>
    <t>Угол бросания, град (a)</t>
  </si>
  <si>
    <t>3.</t>
  </si>
  <si>
    <t>Ускорение свободного падения (g=9.81)</t>
  </si>
  <si>
    <t>Математическая модель:</t>
  </si>
  <si>
    <t xml:space="preserve">Учитывая, что при падении тела h = 0 и подставив во 2 выражение значение t, </t>
  </si>
  <si>
    <t>Ускорение свободного падения</t>
  </si>
  <si>
    <t>Начальная скорость, м/с</t>
  </si>
  <si>
    <t>Угол бросания, град</t>
  </si>
  <si>
    <t>Д а л ь н о ст ь    п о л е т а,   м</t>
  </si>
  <si>
    <t xml:space="preserve">  Определить траекторию полета тела, брошенного под углом к горизонту</t>
  </si>
  <si>
    <t>Дальность полета, м</t>
  </si>
  <si>
    <t>Высота, м</t>
  </si>
  <si>
    <t>Время, с</t>
  </si>
  <si>
    <t xml:space="preserve">   Задача о полете тела, брошенного под углом к горизонту на Луне</t>
  </si>
  <si>
    <t>Д а л ь н о ст ь    п о л е т а,  м</t>
  </si>
  <si>
    <r>
      <t>L = Vx*t</t>
    </r>
    <r>
      <rPr>
        <sz val="20"/>
        <rFont val="Arial Cyr"/>
        <family val="0"/>
      </rPr>
      <t xml:space="preserve"> - дальность полета, где </t>
    </r>
    <r>
      <rPr>
        <b/>
        <sz val="20"/>
        <rFont val="Arial Cyr"/>
        <family val="0"/>
      </rPr>
      <t>Vx = Vo*Cos(a*3,14/180)</t>
    </r>
  </si>
  <si>
    <r>
      <t>h = Vy*t - 0,5*g*t^2</t>
    </r>
    <r>
      <rPr>
        <sz val="20"/>
        <rFont val="Arial Cyr"/>
        <family val="0"/>
      </rPr>
      <t xml:space="preserve"> - высота, где </t>
    </r>
    <r>
      <rPr>
        <b/>
        <sz val="20"/>
        <rFont val="Arial Cyr"/>
        <family val="0"/>
      </rPr>
      <t>Vy = Vo*Sin(a*3,14/180)</t>
    </r>
  </si>
  <si>
    <r>
      <t>Из  выражения 1 следует, что</t>
    </r>
    <r>
      <rPr>
        <b/>
        <sz val="20"/>
        <rFont val="Arial Cyr"/>
        <family val="0"/>
      </rPr>
      <t xml:space="preserve"> t = L/Vx</t>
    </r>
  </si>
  <si>
    <r>
      <t xml:space="preserve">получаем формулу:  </t>
    </r>
    <r>
      <rPr>
        <b/>
        <sz val="20"/>
        <rFont val="Arial Cyr"/>
        <family val="0"/>
      </rPr>
      <t>L = Vo^2*Sin(2*a*3,14/180)/g</t>
    </r>
    <r>
      <rPr>
        <sz val="20"/>
        <rFont val="Arial Cyr"/>
        <family val="0"/>
      </rPr>
      <t xml:space="preserve"> </t>
    </r>
  </si>
  <si>
    <r>
      <t xml:space="preserve">                    </t>
    </r>
    <r>
      <rPr>
        <b/>
        <sz val="20"/>
        <rFont val="Arial Cyr"/>
        <family val="0"/>
      </rPr>
      <t>Расчеты</t>
    </r>
  </si>
  <si>
    <r>
      <t xml:space="preserve">                    </t>
    </r>
    <r>
      <rPr>
        <b/>
        <sz val="16"/>
        <rFont val="Arial Cyr"/>
        <family val="2"/>
      </rPr>
      <t>Расчеты</t>
    </r>
  </si>
  <si>
    <r>
      <t xml:space="preserve">                    </t>
    </r>
    <r>
      <rPr>
        <b/>
        <sz val="10"/>
        <rFont val="Arial Cyr"/>
        <family val="2"/>
      </rPr>
      <t>Расчеты</t>
    </r>
  </si>
  <si>
    <t xml:space="preserve">Вы положили в банк сумму, равную 100 тыс. руб.  под 5% годовых. </t>
  </si>
  <si>
    <t>1. Какое количество дегег вы вернёте через 10 лет.</t>
  </si>
  <si>
    <t>2. Какую сумму необходимо положить в банк, чтобы через 10 лет</t>
  </si>
  <si>
    <t>на вашем вкладе был 1 млн. руб.</t>
  </si>
  <si>
    <t>Математическое моделирование:</t>
  </si>
  <si>
    <t>S2 = S1(1+i)</t>
  </si>
  <si>
    <t>S3 = S2(1+i)</t>
  </si>
  <si>
    <t>…………..</t>
  </si>
  <si>
    <t>Sn = Sn-1(1+i)</t>
  </si>
  <si>
    <t>Расчёты</t>
  </si>
  <si>
    <t>Вклад в банк</t>
  </si>
  <si>
    <t>руб.</t>
  </si>
  <si>
    <t>Процентная ставка</t>
  </si>
  <si>
    <t>Кол-во переиодов начисления</t>
  </si>
  <si>
    <t>лет</t>
  </si>
  <si>
    <t>Годы</t>
  </si>
  <si>
    <r>
      <t>пусть</t>
    </r>
    <r>
      <rPr>
        <b/>
        <sz val="14"/>
        <rFont val="Arial Cyr"/>
        <family val="0"/>
      </rPr>
      <t xml:space="preserve"> Р</t>
    </r>
    <r>
      <rPr>
        <sz val="14"/>
        <rFont val="Arial Cyr"/>
        <family val="0"/>
      </rPr>
      <t xml:space="preserve"> - первоначальная сумма вклада в банк,</t>
    </r>
  </si>
  <si>
    <r>
      <t>I</t>
    </r>
    <r>
      <rPr>
        <sz val="14"/>
        <rFont val="Arial Cyr"/>
        <family val="0"/>
      </rPr>
      <t xml:space="preserve"> - процентная ставка</t>
    </r>
  </si>
  <si>
    <r>
      <t xml:space="preserve">n </t>
    </r>
    <r>
      <rPr>
        <sz val="14"/>
        <rFont val="Arial Cyr"/>
        <family val="0"/>
      </rPr>
      <t>- количество периодов начисления</t>
    </r>
  </si>
  <si>
    <r>
      <t xml:space="preserve">тогда </t>
    </r>
    <r>
      <rPr>
        <b/>
        <sz val="14"/>
        <rFont val="Arial Cyr"/>
        <family val="0"/>
      </rPr>
      <t>S1 = P(1+i)</t>
    </r>
  </si>
  <si>
    <t>Задача 2</t>
  </si>
  <si>
    <t>Вы взяли кредит в банке в размере 1.000.000 руб сроком на 3 года под 15% годовых.</t>
  </si>
  <si>
    <t>Погашение долга производится ежемесячно.</t>
  </si>
  <si>
    <t>1. Построить модель оплаты (погашения) кредита в течение 3-х лет.</t>
  </si>
  <si>
    <t>2. Построить модель оплаты (погашения) кредита в течение 10 лет.</t>
  </si>
  <si>
    <t>Сумма кредита</t>
  </si>
  <si>
    <t>Срок кредита (мес)</t>
  </si>
  <si>
    <t>Ежемесячная сумма основного долга</t>
  </si>
  <si>
    <t>Месяц</t>
  </si>
  <si>
    <t>Остаток</t>
  </si>
  <si>
    <t>Основной долг</t>
  </si>
  <si>
    <t>Сумма %</t>
  </si>
  <si>
    <t>Ежемесячный платеж</t>
  </si>
  <si>
    <t>Итого:</t>
  </si>
  <si>
    <t>ЗАКОН МАЛЬТУСА</t>
  </si>
  <si>
    <t>Изменение числа рыб в течение 15 лет после их запуска в водоем</t>
  </si>
  <si>
    <t>коэффициенты</t>
  </si>
  <si>
    <t>k</t>
  </si>
  <si>
    <t>b</t>
  </si>
  <si>
    <t>годы</t>
  </si>
  <si>
    <t>начальное количество рыб</t>
  </si>
  <si>
    <t>вывод</t>
  </si>
  <si>
    <t>Если колличество рыб при начальном запуске не превышает 1000, то их количество в течение 15 лет увеличивается, а при запуске равном 1000 рыб ни прироста, ни смертности нет. В противном случае естественный прирост сменяется естественной убылью.</t>
  </si>
  <si>
    <t>элементы которой могут вести себя случайным образом.</t>
  </si>
  <si>
    <t>Задача.</t>
  </si>
  <si>
    <t>Построить модель, описывающую эволюцию какой-либо популяции.</t>
  </si>
  <si>
    <t xml:space="preserve">Законы эволюции следующие: </t>
  </si>
  <si>
    <t xml:space="preserve">(два соседа слева и два соседа справа) не превышает двух, </t>
  </si>
  <si>
    <t>то в следующем поколении в этой ячейке жизнь сохранится,</t>
  </si>
  <si>
    <t>иначе жизнь исчезнет.</t>
  </si>
  <si>
    <t>или 3 живые ячейки, то в следующем поколении в этой</t>
  </si>
  <si>
    <t>ячейке появится жизнь.</t>
  </si>
  <si>
    <r>
      <t>Имитационная модель</t>
    </r>
    <r>
      <rPr>
        <sz val="20"/>
        <rFont val="Arial"/>
        <family val="0"/>
      </rPr>
      <t xml:space="preserve"> воспроизводит поведение сложной системы,</t>
    </r>
  </si>
  <si>
    <r>
      <t>1)</t>
    </r>
    <r>
      <rPr>
        <i/>
        <sz val="20"/>
        <rFont val="Arial"/>
        <family val="2"/>
      </rPr>
      <t xml:space="preserve"> Если в ячейке была жизнь и число живых соседей  </t>
    </r>
  </si>
  <si>
    <r>
      <t>2)</t>
    </r>
    <r>
      <rPr>
        <i/>
        <sz val="20"/>
        <rFont val="Arial"/>
        <family val="2"/>
      </rPr>
      <t xml:space="preserve"> Если в ячейке жизни не было, но среди ее соседей есть 1, 2 </t>
    </r>
  </si>
  <si>
    <t>Моделирование биоритмов человека</t>
  </si>
  <si>
    <t>Неуправляемые параметры</t>
  </si>
  <si>
    <t>Управляемые параметры</t>
  </si>
  <si>
    <t>Период физического цикла</t>
  </si>
  <si>
    <t>Дата рождения человека</t>
  </si>
  <si>
    <t>Период эмоционального цикла</t>
  </si>
  <si>
    <t>Дата отсчета</t>
  </si>
  <si>
    <t>Период интеллектуального цикла</t>
  </si>
  <si>
    <t>Длительность прогноза</t>
  </si>
  <si>
    <t>Результаты</t>
  </si>
  <si>
    <t>День</t>
  </si>
  <si>
    <t>Физическое</t>
  </si>
  <si>
    <t>Эмоциональное</t>
  </si>
  <si>
    <t>Интеллектуальное</t>
  </si>
  <si>
    <t>Задача 3</t>
  </si>
  <si>
    <t xml:space="preserve">Мать дарит каждой из своих дочерей в день рождения, начиная с 5 лет, столько книг, </t>
  </si>
  <si>
    <t>сколько исполнилось дочери лет. В семье пять дочерей, разница в возрасте каждой - 2 года.</t>
  </si>
  <si>
    <t>Сколько книг будет в библиотеке, когда старшей дочери исполнится 20 лет?</t>
  </si>
  <si>
    <t xml:space="preserve">Задача 4     Даны сведения о сдаче 3-х экзаменов абитуриентами группы,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</si>
</sst>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"/>
    <numFmt numFmtId="167" formatCode="&quot;€&quot;#,##0;\-&quot;€&quot;#,##0"/>
    <numFmt numFmtId="168" formatCode="&quot;€&quot;#,##0;[Red]\-&quot;€&quot;#,##0"/>
    <numFmt numFmtId="169" formatCode="&quot;€&quot;#,##0.00;\-&quot;€&quot;#,##0.00"/>
    <numFmt numFmtId="170" formatCode="&quot;€&quot;#,##0.00;[Red]\-&quot;€&quot;#,##0.00"/>
    <numFmt numFmtId="171" formatCode="_-&quot;€&quot;* #,##0_-;\-&quot;€&quot;* #,##0_-;_-&quot;€&quot;* &quot;-&quot;_-;_-@_-"/>
    <numFmt numFmtId="172" formatCode="_-* #,##0_-;\-* #,##0_-;_-* &quot;-&quot;_-;_-@_-"/>
    <numFmt numFmtId="173" formatCode="_-&quot;€&quot;* #,##0.00_-;\-&quot;€&quot;* #,##0.00_-;_-&quot;€&quot;* &quot;-&quot;??_-;_-@_-"/>
    <numFmt numFmtId="174" formatCode="_-* #,##0.00_-;\-* #,##0.00_-;_-* &quot;-&quot;??_-;_-@_-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[$-FC19]d\ mmmm\ yyyy\ &quot;г.&quot;"/>
    <numFmt numFmtId="184" formatCode="mmm/yyyy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0.0000"/>
    <numFmt numFmtId="192" formatCode="d/m;@"/>
  </numFmts>
  <fonts count="7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.75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26"/>
      <name val="Arial Cyr"/>
      <family val="2"/>
    </font>
    <font>
      <sz val="26"/>
      <name val="Arial Cyr"/>
      <family val="2"/>
    </font>
    <font>
      <sz val="20"/>
      <name val="Arial Cyr"/>
      <family val="0"/>
    </font>
    <font>
      <b/>
      <i/>
      <sz val="10"/>
      <name val="Arial Cyr"/>
      <family val="2"/>
    </font>
    <font>
      <b/>
      <sz val="20"/>
      <name val="Tahoma"/>
      <family val="2"/>
    </font>
    <font>
      <b/>
      <sz val="14"/>
      <name val="Tahoma"/>
      <family val="2"/>
    </font>
    <font>
      <b/>
      <sz val="20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b/>
      <sz val="24"/>
      <name val="Arial Cyr"/>
      <family val="0"/>
    </font>
    <font>
      <sz val="24"/>
      <name val="Arial Cyr"/>
      <family val="2"/>
    </font>
    <font>
      <b/>
      <i/>
      <sz val="20"/>
      <name val="Arial Cyr"/>
      <family val="0"/>
    </font>
    <font>
      <sz val="14"/>
      <name val="Arial Cyr"/>
      <family val="2"/>
    </font>
    <font>
      <b/>
      <i/>
      <sz val="14"/>
      <name val="Arial Cyr"/>
      <family val="2"/>
    </font>
    <font>
      <b/>
      <sz val="24"/>
      <color indexed="18"/>
      <name val="Arial Cyr"/>
      <family val="0"/>
    </font>
    <font>
      <b/>
      <sz val="16"/>
      <name val="Tahoma"/>
      <family val="2"/>
    </font>
    <font>
      <b/>
      <sz val="18"/>
      <name val="Arial Cyr"/>
      <family val="0"/>
    </font>
    <font>
      <b/>
      <sz val="16"/>
      <color indexed="12"/>
      <name val="Tahoma"/>
      <family val="2"/>
    </font>
    <font>
      <i/>
      <sz val="18"/>
      <name val="Arial Cyr"/>
      <family val="0"/>
    </font>
    <font>
      <sz val="15"/>
      <name val="Arial Cyr"/>
      <family val="0"/>
    </font>
    <font>
      <b/>
      <sz val="12"/>
      <color indexed="18"/>
      <name val="Arial Cyr"/>
      <family val="0"/>
    </font>
    <font>
      <b/>
      <sz val="12"/>
      <color indexed="12"/>
      <name val="Arial Cyr"/>
      <family val="0"/>
    </font>
    <font>
      <b/>
      <sz val="8"/>
      <name val="Arial Cyr"/>
      <family val="2"/>
    </font>
    <font>
      <b/>
      <sz val="16"/>
      <name val="Arial Cyr"/>
      <family val="2"/>
    </font>
    <font>
      <sz val="10"/>
      <name val="Tahoma"/>
      <family val="2"/>
    </font>
    <font>
      <b/>
      <sz val="17"/>
      <name val="Arial Cyr"/>
      <family val="0"/>
    </font>
    <font>
      <sz val="14.25"/>
      <name val="Arial Cyr"/>
      <family val="0"/>
    </font>
    <font>
      <b/>
      <sz val="17.5"/>
      <name val="Arial Cyr"/>
      <family val="0"/>
    </font>
    <font>
      <sz val="14.75"/>
      <name val="Arial Cyr"/>
      <family val="0"/>
    </font>
    <font>
      <b/>
      <sz val="22.5"/>
      <name val="Arial Cyr"/>
      <family val="0"/>
    </font>
    <font>
      <b/>
      <sz val="19.25"/>
      <name val="Arial Cyr"/>
      <family val="0"/>
    </font>
    <font>
      <sz val="19.25"/>
      <name val="Arial Cyr"/>
      <family val="0"/>
    </font>
    <font>
      <sz val="18.7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name val="Tahoma"/>
      <family val="2"/>
    </font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4"/>
      <name val="Arial Black"/>
      <family val="2"/>
    </font>
    <font>
      <sz val="15.75"/>
      <name val="Arial Cyr"/>
      <family val="0"/>
    </font>
    <font>
      <b/>
      <sz val="15.75"/>
      <name val="Arial Cyr"/>
      <family val="0"/>
    </font>
    <font>
      <sz val="20"/>
      <name val="Arial"/>
      <family val="0"/>
    </font>
    <font>
      <b/>
      <sz val="20"/>
      <name val="Arial"/>
      <family val="2"/>
    </font>
    <font>
      <sz val="16"/>
      <name val="Arial"/>
      <family val="0"/>
    </font>
    <font>
      <i/>
      <sz val="20"/>
      <name val="Arial"/>
      <family val="2"/>
    </font>
    <font>
      <i/>
      <sz val="16"/>
      <name val="Arial"/>
      <family val="0"/>
    </font>
    <font>
      <b/>
      <i/>
      <sz val="20"/>
      <name val="Arial"/>
      <family val="2"/>
    </font>
    <font>
      <b/>
      <sz val="16"/>
      <name val="Arial"/>
      <family val="2"/>
    </font>
    <font>
      <b/>
      <sz val="12"/>
      <color indexed="12"/>
      <name val="Tahoma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8"/>
      <name val="Tahoma"/>
      <family val="2"/>
    </font>
    <font>
      <sz val="11.25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ck"/>
      <right style="thick"/>
      <top style="thick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 style="double"/>
      <right style="medium"/>
      <top style="double"/>
      <bottom style="medium"/>
    </border>
    <border>
      <left style="thick"/>
      <right style="hair"/>
      <top style="thick"/>
      <bottom style="hair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thick"/>
      <top style="thick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16" xfId="0" applyNumberFormat="1" applyBorder="1" applyAlignment="1">
      <alignment/>
    </xf>
    <xf numFmtId="0" fontId="5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Alignment="1">
      <alignment/>
    </xf>
    <xf numFmtId="0" fontId="30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66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66" fontId="1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9" fontId="7" fillId="0" borderId="0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29" xfId="0" applyFont="1" applyBorder="1" applyAlignment="1">
      <alignment horizontal="center"/>
    </xf>
    <xf numFmtId="9" fontId="18" fillId="0" borderId="30" xfId="0" applyNumberFormat="1" applyFont="1" applyBorder="1" applyAlignment="1">
      <alignment horizontal="center"/>
    </xf>
    <xf numFmtId="4" fontId="18" fillId="0" borderId="29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20" fillId="24" borderId="32" xfId="0" applyFont="1" applyFill="1" applyBorder="1" applyAlignment="1">
      <alignment/>
    </xf>
    <xf numFmtId="4" fontId="20" fillId="24" borderId="33" xfId="0" applyNumberFormat="1" applyFont="1" applyFill="1" applyBorder="1" applyAlignment="1">
      <alignment/>
    </xf>
    <xf numFmtId="4" fontId="20" fillId="24" borderId="15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60" fillId="0" borderId="34" xfId="52" applyFont="1" applyBorder="1">
      <alignment/>
      <protection/>
    </xf>
    <xf numFmtId="0" fontId="60" fillId="0" borderId="0" xfId="52" applyFont="1">
      <alignment/>
      <protection/>
    </xf>
    <xf numFmtId="0" fontId="60" fillId="0" borderId="35" xfId="52" applyFont="1" applyBorder="1">
      <alignment/>
      <protection/>
    </xf>
    <xf numFmtId="0" fontId="60" fillId="0" borderId="36" xfId="52" applyFont="1" applyBorder="1">
      <alignment/>
      <protection/>
    </xf>
    <xf numFmtId="0" fontId="61" fillId="0" borderId="0" xfId="52" applyFont="1" applyBorder="1">
      <alignment/>
      <protection/>
    </xf>
    <xf numFmtId="0" fontId="61" fillId="0" borderId="37" xfId="52" applyFont="1" applyBorder="1">
      <alignment/>
      <protection/>
    </xf>
    <xf numFmtId="0" fontId="60" fillId="0" borderId="38" xfId="52" applyFont="1" applyBorder="1">
      <alignment/>
      <protection/>
    </xf>
    <xf numFmtId="0" fontId="61" fillId="0" borderId="39" xfId="52" applyFont="1" applyBorder="1" applyAlignment="1">
      <alignment horizontal="center"/>
      <protection/>
    </xf>
    <xf numFmtId="0" fontId="61" fillId="0" borderId="40" xfId="52" applyFont="1" applyBorder="1" applyAlignment="1">
      <alignment horizontal="center"/>
      <protection/>
    </xf>
    <xf numFmtId="0" fontId="61" fillId="0" borderId="0" xfId="52" applyFont="1" applyBorder="1" applyAlignment="1">
      <alignment horizontal="center"/>
      <protection/>
    </xf>
    <xf numFmtId="0" fontId="60" fillId="0" borderId="41" xfId="52" applyFont="1" applyBorder="1">
      <alignment/>
      <protection/>
    </xf>
    <xf numFmtId="0" fontId="61" fillId="0" borderId="42" xfId="52" applyFont="1" applyBorder="1" applyAlignment="1">
      <alignment horizontal="center"/>
      <protection/>
    </xf>
    <xf numFmtId="0" fontId="61" fillId="0" borderId="43" xfId="52" applyFont="1" applyBorder="1" applyAlignment="1">
      <alignment horizontal="center"/>
      <protection/>
    </xf>
    <xf numFmtId="0" fontId="61" fillId="0" borderId="44" xfId="52" applyFont="1" applyBorder="1" applyAlignment="1">
      <alignment horizontal="center"/>
      <protection/>
    </xf>
    <xf numFmtId="0" fontId="61" fillId="0" borderId="45" xfId="52" applyFont="1" applyBorder="1" applyAlignment="1">
      <alignment horizontal="center"/>
      <protection/>
    </xf>
    <xf numFmtId="0" fontId="61" fillId="0" borderId="46" xfId="52" applyFont="1" applyBorder="1" applyAlignment="1">
      <alignment horizontal="center"/>
      <protection/>
    </xf>
    <xf numFmtId="1" fontId="61" fillId="0" borderId="29" xfId="52" applyNumberFormat="1" applyFont="1" applyBorder="1" applyAlignment="1">
      <alignment horizontal="center"/>
      <protection/>
    </xf>
    <xf numFmtId="1" fontId="61" fillId="0" borderId="47" xfId="52" applyNumberFormat="1" applyFont="1" applyBorder="1" applyAlignment="1">
      <alignment horizontal="center"/>
      <protection/>
    </xf>
    <xf numFmtId="0" fontId="61" fillId="0" borderId="48" xfId="52" applyFont="1" applyBorder="1" applyAlignment="1">
      <alignment horizontal="center"/>
      <protection/>
    </xf>
    <xf numFmtId="1" fontId="61" fillId="0" borderId="49" xfId="52" applyNumberFormat="1" applyFont="1" applyBorder="1" applyAlignment="1">
      <alignment horizontal="center"/>
      <protection/>
    </xf>
    <xf numFmtId="1" fontId="61" fillId="0" borderId="50" xfId="52" applyNumberFormat="1" applyFont="1" applyBorder="1" applyAlignment="1">
      <alignment horizontal="center"/>
      <protection/>
    </xf>
    <xf numFmtId="0" fontId="60" fillId="0" borderId="0" xfId="52" applyFont="1" applyBorder="1">
      <alignment/>
      <protection/>
    </xf>
    <xf numFmtId="2" fontId="60" fillId="0" borderId="0" xfId="52" applyNumberFormat="1" applyFont="1" applyBorder="1" applyAlignment="1">
      <alignment horizontal="center"/>
      <protection/>
    </xf>
    <xf numFmtId="0" fontId="62" fillId="0" borderId="51" xfId="52" applyFont="1" applyBorder="1">
      <alignment/>
      <protection/>
    </xf>
    <xf numFmtId="0" fontId="60" fillId="0" borderId="52" xfId="52" applyFont="1" applyBorder="1">
      <alignment/>
      <protection/>
    </xf>
    <xf numFmtId="0" fontId="59" fillId="0" borderId="0" xfId="52">
      <alignment/>
      <protection/>
    </xf>
    <xf numFmtId="0" fontId="65" fillId="0" borderId="0" xfId="53" applyFont="1">
      <alignment/>
      <protection/>
    </xf>
    <xf numFmtId="0" fontId="66" fillId="0" borderId="0" xfId="53" applyFont="1">
      <alignment/>
      <protection/>
    </xf>
    <xf numFmtId="0" fontId="67" fillId="0" borderId="0" xfId="53" applyFont="1">
      <alignment/>
      <protection/>
    </xf>
    <xf numFmtId="0" fontId="68" fillId="0" borderId="0" xfId="53" applyFont="1">
      <alignment/>
      <protection/>
    </xf>
    <xf numFmtId="0" fontId="69" fillId="0" borderId="0" xfId="53" applyFont="1">
      <alignment/>
      <protection/>
    </xf>
    <xf numFmtId="0" fontId="70" fillId="0" borderId="0" xfId="53" applyFont="1">
      <alignment/>
      <protection/>
    </xf>
    <xf numFmtId="0" fontId="71" fillId="0" borderId="35" xfId="53" applyFont="1" applyBorder="1" applyAlignment="1">
      <alignment horizontal="center"/>
      <protection/>
    </xf>
    <xf numFmtId="0" fontId="71" fillId="0" borderId="37" xfId="53" applyFont="1" applyBorder="1" applyAlignment="1">
      <alignment horizontal="center"/>
      <protection/>
    </xf>
    <xf numFmtId="0" fontId="71" fillId="24" borderId="37" xfId="53" applyFont="1" applyFill="1" applyBorder="1" applyAlignment="1">
      <alignment horizontal="center"/>
      <protection/>
    </xf>
    <xf numFmtId="0" fontId="71" fillId="0" borderId="37" xfId="53" applyFont="1" applyBorder="1">
      <alignment/>
      <protection/>
    </xf>
    <xf numFmtId="0" fontId="67" fillId="0" borderId="38" xfId="53" applyFont="1" applyBorder="1">
      <alignment/>
      <protection/>
    </xf>
    <xf numFmtId="0" fontId="67" fillId="0" borderId="36" xfId="53" applyFont="1" applyBorder="1" applyAlignment="1">
      <alignment horizontal="center"/>
      <protection/>
    </xf>
    <xf numFmtId="0" fontId="67" fillId="0" borderId="0" xfId="53" applyFont="1" applyBorder="1" applyAlignment="1">
      <alignment horizontal="center"/>
      <protection/>
    </xf>
    <xf numFmtId="0" fontId="67" fillId="24" borderId="0" xfId="53" applyFont="1" applyFill="1" applyBorder="1" applyAlignment="1">
      <alignment horizontal="center"/>
      <protection/>
    </xf>
    <xf numFmtId="0" fontId="67" fillId="0" borderId="0" xfId="53" applyFont="1" applyBorder="1">
      <alignment/>
      <protection/>
    </xf>
    <xf numFmtId="0" fontId="67" fillId="0" borderId="41" xfId="53" applyFont="1" applyBorder="1">
      <alignment/>
      <protection/>
    </xf>
    <xf numFmtId="0" fontId="67" fillId="0" borderId="52" xfId="53" applyFont="1" applyBorder="1">
      <alignment/>
      <protection/>
    </xf>
    <xf numFmtId="0" fontId="67" fillId="0" borderId="34" xfId="53" applyFont="1" applyBorder="1">
      <alignment/>
      <protection/>
    </xf>
    <xf numFmtId="0" fontId="67" fillId="0" borderId="53" xfId="53" applyFont="1" applyBorder="1">
      <alignment/>
      <protection/>
    </xf>
    <xf numFmtId="0" fontId="59" fillId="0" borderId="0" xfId="53">
      <alignment/>
      <protection/>
    </xf>
    <xf numFmtId="0" fontId="73" fillId="0" borderId="54" xfId="0" applyFont="1" applyBorder="1" applyAlignment="1">
      <alignment horizontal="center" vertical="top" wrapText="1"/>
    </xf>
    <xf numFmtId="14" fontId="74" fillId="0" borderId="54" xfId="0" applyNumberFormat="1" applyFont="1" applyBorder="1" applyAlignment="1">
      <alignment horizontal="center" vertical="top" wrapText="1"/>
    </xf>
    <xf numFmtId="192" fontId="73" fillId="0" borderId="55" xfId="0" applyNumberFormat="1" applyFont="1" applyBorder="1" applyAlignment="1">
      <alignment horizontal="center" vertical="top" wrapText="1"/>
    </xf>
    <xf numFmtId="191" fontId="73" fillId="0" borderId="55" xfId="0" applyNumberFormat="1" applyFont="1" applyBorder="1" applyAlignment="1">
      <alignment horizontal="center" vertical="top" wrapText="1"/>
    </xf>
    <xf numFmtId="191" fontId="0" fillId="0" borderId="55" xfId="0" applyNumberFormat="1" applyBorder="1" applyAlignment="1">
      <alignment horizontal="center"/>
    </xf>
    <xf numFmtId="191" fontId="73" fillId="0" borderId="56" xfId="0" applyNumberFormat="1" applyFont="1" applyBorder="1" applyAlignment="1">
      <alignment horizontal="center" vertical="top" wrapText="1"/>
    </xf>
    <xf numFmtId="191" fontId="0" fillId="0" borderId="56" xfId="0" applyNumberFormat="1" applyBorder="1" applyAlignment="1">
      <alignment horizontal="center"/>
    </xf>
    <xf numFmtId="0" fontId="60" fillId="0" borderId="37" xfId="52" applyFont="1" applyBorder="1" applyAlignment="1">
      <alignment horizontal="center" vertical="center" wrapText="1"/>
      <protection/>
    </xf>
    <xf numFmtId="0" fontId="60" fillId="0" borderId="38" xfId="52" applyFont="1" applyBorder="1" applyAlignment="1">
      <alignment horizontal="center" vertical="center" wrapText="1"/>
      <protection/>
    </xf>
    <xf numFmtId="0" fontId="60" fillId="0" borderId="36" xfId="52" applyFont="1" applyBorder="1" applyAlignment="1">
      <alignment horizontal="center" vertical="center" wrapText="1"/>
      <protection/>
    </xf>
    <xf numFmtId="0" fontId="60" fillId="0" borderId="0" xfId="52" applyFont="1" applyBorder="1" applyAlignment="1">
      <alignment horizontal="center" vertical="center" wrapText="1"/>
      <protection/>
    </xf>
    <xf numFmtId="0" fontId="60" fillId="0" borderId="41" xfId="52" applyFont="1" applyBorder="1" applyAlignment="1">
      <alignment horizontal="center" vertical="center" wrapText="1"/>
      <protection/>
    </xf>
    <xf numFmtId="0" fontId="60" fillId="0" borderId="52" xfId="52" applyFont="1" applyBorder="1" applyAlignment="1">
      <alignment horizontal="center" vertical="center" wrapText="1"/>
      <protection/>
    </xf>
    <xf numFmtId="0" fontId="60" fillId="0" borderId="34" xfId="52" applyFont="1" applyBorder="1" applyAlignment="1">
      <alignment horizontal="center" vertical="center" wrapText="1"/>
      <protection/>
    </xf>
    <xf numFmtId="0" fontId="60" fillId="0" borderId="53" xfId="52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/>
    </xf>
    <xf numFmtId="0" fontId="15" fillId="0" borderId="59" xfId="0" applyFont="1" applyBorder="1" applyAlignment="1">
      <alignment/>
    </xf>
    <xf numFmtId="0" fontId="14" fillId="0" borderId="29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62" fillId="0" borderId="35" xfId="52" applyFont="1" applyBorder="1" applyAlignment="1">
      <alignment horizontal="center" vertical="center" wrapText="1"/>
      <protection/>
    </xf>
    <xf numFmtId="164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2" fontId="1" fillId="0" borderId="61" xfId="0" applyNumberFormat="1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1" fillId="0" borderId="34" xfId="52" applyFont="1" applyBorder="1" applyAlignment="1">
      <alignment horizontal="center"/>
      <protection/>
    </xf>
    <xf numFmtId="0" fontId="61" fillId="0" borderId="68" xfId="52" applyFont="1" applyBorder="1" applyAlignment="1">
      <alignment horizontal="center"/>
      <protection/>
    </xf>
    <xf numFmtId="0" fontId="61" fillId="0" borderId="69" xfId="52" applyFont="1" applyBorder="1" applyAlignment="1">
      <alignment horizontal="center"/>
      <protection/>
    </xf>
    <xf numFmtId="0" fontId="61" fillId="0" borderId="70" xfId="52" applyFont="1" applyBorder="1" applyAlignment="1">
      <alignment horizontal="center"/>
      <protection/>
    </xf>
    <xf numFmtId="0" fontId="61" fillId="0" borderId="71" xfId="52" applyFont="1" applyBorder="1" applyAlignment="1">
      <alignment horizontal="center"/>
      <protection/>
    </xf>
    <xf numFmtId="0" fontId="61" fillId="0" borderId="72" xfId="52" applyFont="1" applyBorder="1" applyAlignment="1">
      <alignment horizontal="center"/>
      <protection/>
    </xf>
    <xf numFmtId="0" fontId="61" fillId="0" borderId="73" xfId="52" applyFont="1" applyBorder="1" applyAlignment="1">
      <alignment horizontal="center"/>
      <protection/>
    </xf>
    <xf numFmtId="0" fontId="61" fillId="0" borderId="74" xfId="52" applyFont="1" applyBorder="1" applyAlignment="1">
      <alignment horizontal="center"/>
      <protection/>
    </xf>
    <xf numFmtId="0" fontId="73" fillId="0" borderId="75" xfId="0" applyFont="1" applyBorder="1" applyAlignment="1">
      <alignment horizontal="center" vertical="top" wrapText="1"/>
    </xf>
    <xf numFmtId="0" fontId="73" fillId="0" borderId="76" xfId="0" applyFont="1" applyBorder="1" applyAlignment="1">
      <alignment horizontal="center" vertical="top" wrapText="1"/>
    </xf>
    <xf numFmtId="0" fontId="73" fillId="0" borderId="77" xfId="0" applyFont="1" applyBorder="1" applyAlignment="1">
      <alignment horizontal="center" vertical="top" wrapText="1"/>
    </xf>
    <xf numFmtId="0" fontId="73" fillId="0" borderId="78" xfId="0" applyFont="1" applyBorder="1" applyAlignment="1">
      <alignment horizontal="center" vertical="top" wrapText="1"/>
    </xf>
    <xf numFmtId="0" fontId="73" fillId="0" borderId="79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3" fontId="18" fillId="0" borderId="31" xfId="0" applyNumberFormat="1" applyFont="1" applyBorder="1" applyAlignment="1">
      <alignment horizontal="center"/>
    </xf>
    <xf numFmtId="3" fontId="18" fillId="0" borderId="28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кон Мальтуса" xfId="52"/>
    <cellStyle name="Обычный_Имитационное моделирование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075"/>
          <c:w val="0.97675"/>
          <c:h val="0.7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'Матем. модель (зад. 4)'!$J$11</c:f>
              <c:strCache>
                <c:ptCount val="1"/>
                <c:pt idx="0">
                  <c:v>Средний балл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solidFill>
                <a:srgbClr val="FF8080"/>
              </a:solidFill>
            </c:spPr>
          </c:dPt>
          <c:cat>
            <c:strRef>
              <c:f>'Матем. модель (зад. 4)'!$B$12:$B$21</c:f>
              <c:strCache>
                <c:ptCount val="10"/>
                <c:pt idx="0">
                  <c:v>Андреева</c:v>
                </c:pt>
                <c:pt idx="1">
                  <c:v>Арбузова </c:v>
                </c:pt>
                <c:pt idx="2">
                  <c:v>Васильев</c:v>
                </c:pt>
                <c:pt idx="3">
                  <c:v>Иванов</c:v>
                </c:pt>
                <c:pt idx="4">
                  <c:v>Коршунов </c:v>
                </c:pt>
                <c:pt idx="5">
                  <c:v>Кузовлев</c:v>
                </c:pt>
                <c:pt idx="6">
                  <c:v>Петрова</c:v>
                </c:pt>
                <c:pt idx="7">
                  <c:v>Сидорова</c:v>
                </c:pt>
                <c:pt idx="8">
                  <c:v>Суворова</c:v>
                </c:pt>
                <c:pt idx="9">
                  <c:v>Фомичев</c:v>
                </c:pt>
              </c:strCache>
            </c:strRef>
          </c:cat>
          <c:val>
            <c:numRef>
              <c:f>'Матем. модель (зад. 4)'!$J$12:$J$21</c:f>
              <c:numCache>
                <c:ptCount val="10"/>
                <c:pt idx="0">
                  <c:v>3.6666666666666665</c:v>
                </c:pt>
                <c:pt idx="1">
                  <c:v>3.6666666666666665</c:v>
                </c:pt>
                <c:pt idx="2">
                  <c:v>4.666666666666667</c:v>
                </c:pt>
                <c:pt idx="3">
                  <c:v>4</c:v>
                </c:pt>
                <c:pt idx="4">
                  <c:v>3.6666666666666665</c:v>
                </c:pt>
                <c:pt idx="5">
                  <c:v>4.333333333333333</c:v>
                </c:pt>
                <c:pt idx="6">
                  <c:v>3.6666666666666665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</c:ser>
        <c:axId val="65492664"/>
        <c:axId val="52563065"/>
      </c:barChart>
      <c:catAx>
        <c:axId val="6549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63065"/>
        <c:crosses val="autoZero"/>
        <c:auto val="1"/>
        <c:lblOffset val="100"/>
        <c:noMultiLvlLbl val="0"/>
      </c:catAx>
      <c:valAx>
        <c:axId val="52563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92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yr"/>
                <a:ea typeface="Arial Cyr"/>
                <a:cs typeface="Arial Cyr"/>
              </a:rPr>
              <a:t> X^3-cosX=0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'Матем. модель (реш. уравнений)'!$B$11</c:f>
              <c:strCache>
                <c:ptCount val="1"/>
                <c:pt idx="0">
                  <c:v> X^3-cosX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'Матем. модель (реш. уравнений)'!$A$12:$A$52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-0.09999999999999987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0.8652437678645494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xVal>
          <c:yVal>
            <c:numRef>
              <c:f>'Матем. модель (реш. уравнений)'!$B$12:$B$52</c:f>
              <c:numCache>
                <c:ptCount val="41"/>
                <c:pt idx="0">
                  <c:v>-7.583853163452858</c:v>
                </c:pt>
                <c:pt idx="1">
                  <c:v>-6.5357104331364955</c:v>
                </c:pt>
                <c:pt idx="2">
                  <c:v>-5.6047979053069135</c:v>
                </c:pt>
                <c:pt idx="3">
                  <c:v>-4.784155505704475</c:v>
                </c:pt>
                <c:pt idx="4">
                  <c:v>-4.066800477698712</c:v>
                </c:pt>
                <c:pt idx="5">
                  <c:v>-3.445737201667703</c:v>
                </c:pt>
                <c:pt idx="6">
                  <c:v>-2.9139671429002405</c:v>
                </c:pt>
                <c:pt idx="7">
                  <c:v>-2.464498828624588</c:v>
                </c:pt>
                <c:pt idx="8">
                  <c:v>-2.0903577544766736</c:v>
                </c:pt>
                <c:pt idx="9">
                  <c:v>-1.7845961214255777</c:v>
                </c:pt>
                <c:pt idx="10">
                  <c:v>-1.5403023058681398</c:v>
                </c:pt>
                <c:pt idx="11">
                  <c:v>-1.3506099682706645</c:v>
                </c:pt>
                <c:pt idx="12">
                  <c:v>-1.2087067093471655</c:v>
                </c:pt>
                <c:pt idx="13">
                  <c:v>-1.1078421872844884</c:v>
                </c:pt>
                <c:pt idx="14">
                  <c:v>-1.0413356149096784</c:v>
                </c:pt>
                <c:pt idx="15">
                  <c:v>-1.0025825618903728</c:v>
                </c:pt>
                <c:pt idx="16">
                  <c:v>-0.9850609940028852</c:v>
                </c:pt>
                <c:pt idx="17">
                  <c:v>-0.982336489125606</c:v>
                </c:pt>
                <c:pt idx="18">
                  <c:v>-0.9880665778412416</c:v>
                </c:pt>
                <c:pt idx="19">
                  <c:v>-0.9960041652780258</c:v>
                </c:pt>
                <c:pt idx="20">
                  <c:v>-1</c:v>
                </c:pt>
                <c:pt idx="21">
                  <c:v>-0.9940041652780258</c:v>
                </c:pt>
                <c:pt idx="22">
                  <c:v>-0.9720665778412416</c:v>
                </c:pt>
                <c:pt idx="23">
                  <c:v>-0.928336489125606</c:v>
                </c:pt>
                <c:pt idx="24">
                  <c:v>-0.857060994002885</c:v>
                </c:pt>
                <c:pt idx="25">
                  <c:v>-0.7525825618903728</c:v>
                </c:pt>
                <c:pt idx="26">
                  <c:v>-0.6093356149096784</c:v>
                </c:pt>
                <c:pt idx="27">
                  <c:v>-0.4218421872844886</c:v>
                </c:pt>
                <c:pt idx="28">
                  <c:v>-0.0006926070013520969</c:v>
                </c:pt>
                <c:pt idx="29">
                  <c:v>0.1073900317293357</c:v>
                </c:pt>
                <c:pt idx="30">
                  <c:v>0.45969769413186023</c:v>
                </c:pt>
                <c:pt idx="31">
                  <c:v>0.8774038785744231</c:v>
                </c:pt>
                <c:pt idx="32">
                  <c:v>1.3656422455233264</c:v>
                </c:pt>
                <c:pt idx="33">
                  <c:v>1.929501171375413</c:v>
                </c:pt>
                <c:pt idx="34">
                  <c:v>2.574032857099758</c:v>
                </c:pt>
                <c:pt idx="35">
                  <c:v>3.304262798332297</c:v>
                </c:pt>
                <c:pt idx="36">
                  <c:v>4.12519952230129</c:v>
                </c:pt>
                <c:pt idx="37">
                  <c:v>5.041844494295524</c:v>
                </c:pt>
                <c:pt idx="38">
                  <c:v>6.059202094693088</c:v>
                </c:pt>
                <c:pt idx="39">
                  <c:v>7.182289566863503</c:v>
                </c:pt>
                <c:pt idx="40">
                  <c:v>8.416146836547142</c:v>
                </c:pt>
              </c:numCache>
            </c:numRef>
          </c:yVal>
          <c:smooth val="1"/>
        </c:ser>
        <c:axId val="3305538"/>
        <c:axId val="29749843"/>
      </c:scatterChart>
      <c:valAx>
        <c:axId val="330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49843"/>
        <c:crosses val="autoZero"/>
        <c:crossBetween val="midCat"/>
        <c:dispUnits/>
      </c:valAx>
      <c:valAx>
        <c:axId val="29749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55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'Закон Мальтуса'!$B$7:$B$21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'Закон Мальтуса'!$C$7:$C$21</c:f>
              <c:numCache>
                <c:ptCount val="15"/>
                <c:pt idx="0">
                  <c:v>2</c:v>
                </c:pt>
                <c:pt idx="1">
                  <c:v>3.996</c:v>
                </c:pt>
                <c:pt idx="2">
                  <c:v>7.9760319840000005</c:v>
                </c:pt>
                <c:pt idx="3">
                  <c:v>15.888446881790209</c:v>
                </c:pt>
                <c:pt idx="4">
                  <c:v>31.52445101926495</c:v>
                </c:pt>
                <c:pt idx="5">
                  <c:v>62.05511102646387</c:v>
                </c:pt>
                <c:pt idx="6">
                  <c:v>120.25938524842098</c:v>
                </c:pt>
                <c:pt idx="7">
                  <c:v>226.05645075651384</c:v>
                </c:pt>
                <c:pt idx="8">
                  <c:v>401.0113825843955</c:v>
                </c:pt>
                <c:pt idx="9">
                  <c:v>641.2126362065426</c:v>
                </c:pt>
                <c:pt idx="10">
                  <c:v>871.2716275821413</c:v>
                </c:pt>
                <c:pt idx="11">
                  <c:v>983.4290061346491</c:v>
                </c:pt>
                <c:pt idx="12">
                  <c:v>999.7254021623145</c:v>
                </c:pt>
                <c:pt idx="13">
                  <c:v>999.9999245960275</c:v>
                </c:pt>
                <c:pt idx="14">
                  <c:v>999.9999999999943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'Закон Мальтуса'!$B$7:$B$21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'Закон Мальтуса'!$D$7:$D$21</c:f>
              <c:numCache>
                <c:ptCount val="15"/>
                <c:pt idx="0">
                  <c:v>10</c:v>
                </c:pt>
                <c:pt idx="1">
                  <c:v>19.9</c:v>
                </c:pt>
                <c:pt idx="2">
                  <c:v>39.40398999999999</c:v>
                </c:pt>
                <c:pt idx="3">
                  <c:v>77.25530557207989</c:v>
                </c:pt>
                <c:pt idx="4">
                  <c:v>148.54222890512435</c:v>
                </c:pt>
                <c:pt idx="5">
                  <c:v>275.01966404214636</c:v>
                </c:pt>
                <c:pt idx="6">
                  <c:v>474.40351247443766</c:v>
                </c:pt>
                <c:pt idx="7">
                  <c:v>723.7483323007914</c:v>
                </c:pt>
                <c:pt idx="8">
                  <c:v>923.685016093406</c:v>
                </c:pt>
                <c:pt idx="9">
                  <c:v>994.1760232313363</c:v>
                </c:pt>
                <c:pt idx="10">
                  <c:v>999.9660812945981</c:v>
                </c:pt>
                <c:pt idx="11">
                  <c:v>999.9999988495215</c:v>
                </c:pt>
                <c:pt idx="12">
                  <c:v>999.9999999999999</c:v>
                </c:pt>
                <c:pt idx="13">
                  <c:v>1000</c:v>
                </c:pt>
                <c:pt idx="14">
                  <c:v>1000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'Закон Мальтуса'!$B$7:$B$21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'Закон Мальтуса'!$E$7:$E$21</c:f>
              <c:numCache>
                <c:ptCount val="15"/>
                <c:pt idx="0">
                  <c:v>50</c:v>
                </c:pt>
                <c:pt idx="1">
                  <c:v>97.5</c:v>
                </c:pt>
                <c:pt idx="2">
                  <c:v>185.49375</c:v>
                </c:pt>
                <c:pt idx="3">
                  <c:v>336.5795687109375</c:v>
                </c:pt>
                <c:pt idx="4">
                  <c:v>559.8733313482343</c:v>
                </c:pt>
                <c:pt idx="5">
                  <c:v>806.2885155414988</c:v>
                </c:pt>
                <c:pt idx="6">
                  <c:v>962.4758607888839</c:v>
                </c:pt>
                <c:pt idx="7">
                  <c:v>998.5919389764648</c:v>
                </c:pt>
                <c:pt idx="8">
                  <c:v>999.998017364154</c:v>
                </c:pt>
                <c:pt idx="9">
                  <c:v>999.9999999960692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'Закон Мальтуса'!$B$7:$B$21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'Закон Мальтуса'!$F$7:$F$21</c:f>
              <c:numCache>
                <c:ptCount val="15"/>
                <c:pt idx="0">
                  <c:v>100</c:v>
                </c:pt>
                <c:pt idx="1">
                  <c:v>190</c:v>
                </c:pt>
                <c:pt idx="2">
                  <c:v>343.9</c:v>
                </c:pt>
                <c:pt idx="3">
                  <c:v>569.53279</c:v>
                </c:pt>
                <c:pt idx="4">
                  <c:v>814.6979811148158</c:v>
                </c:pt>
                <c:pt idx="5">
                  <c:v>965.6631617970747</c:v>
                </c:pt>
                <c:pt idx="6">
                  <c:v>998.820981542226</c:v>
                </c:pt>
                <c:pt idx="7">
                  <c:v>999.9986099154762</c:v>
                </c:pt>
                <c:pt idx="8">
                  <c:v>999.9999999980677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'Закон Мальтуса'!$B$7:$B$21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'Закон Мальтуса'!$G$7:$G$21</c:f>
              <c:numCache>
                <c:ptCount val="15"/>
                <c:pt idx="0">
                  <c:v>200</c:v>
                </c:pt>
                <c:pt idx="1">
                  <c:v>360</c:v>
                </c:pt>
                <c:pt idx="2">
                  <c:v>590.4</c:v>
                </c:pt>
                <c:pt idx="3">
                  <c:v>832.22784</c:v>
                </c:pt>
                <c:pt idx="4">
                  <c:v>971.8525023289343</c:v>
                </c:pt>
                <c:pt idx="5">
                  <c:v>999.2077183748573</c:v>
                </c:pt>
                <c:pt idx="6">
                  <c:v>999.9993722898264</c:v>
                </c:pt>
                <c:pt idx="7">
                  <c:v>999.999999999606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'Закон Мальтуса'!$B$7:$B$21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'Закон Мальтуса'!$H$7:$H$21</c:f>
              <c:numCache>
                <c:ptCount val="15"/>
                <c:pt idx="0">
                  <c:v>500</c:v>
                </c:pt>
                <c:pt idx="1">
                  <c:v>750</c:v>
                </c:pt>
                <c:pt idx="2">
                  <c:v>937.5</c:v>
                </c:pt>
                <c:pt idx="3">
                  <c:v>996.09375</c:v>
                </c:pt>
                <c:pt idx="4">
                  <c:v>999.9847412109375</c:v>
                </c:pt>
                <c:pt idx="5">
                  <c:v>999.9999997671694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</c:numCache>
            </c:numRef>
          </c:yVal>
          <c:smooth val="1"/>
        </c:ser>
        <c:ser>
          <c:idx val="6"/>
          <c:order val="6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'Закон Мальтуса'!$B$7:$B$21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'Закон Мальтуса'!$I$7:$I$21</c:f>
              <c:numCache>
                <c:ptCount val="15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</c:numCache>
            </c:numRef>
          </c:yVal>
          <c:smooth val="1"/>
        </c:ser>
        <c:ser>
          <c:idx val="7"/>
          <c:order val="7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'Закон Мальтуса'!$B$7:$B$21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'Закон Мальтуса'!$J$7:$J$21</c:f>
              <c:numCache>
                <c:ptCount val="15"/>
                <c:pt idx="0">
                  <c:v>1999</c:v>
                </c:pt>
                <c:pt idx="1">
                  <c:v>1.9989999999997963</c:v>
                </c:pt>
                <c:pt idx="2">
                  <c:v>3.9940039989995935</c:v>
                </c:pt>
                <c:pt idx="3">
                  <c:v>7.972055930055163</c:v>
                </c:pt>
                <c:pt idx="4">
                  <c:v>15.880558184358398</c:v>
                </c:pt>
                <c:pt idx="5">
                  <c:v>31.50892424047</c:v>
                </c:pt>
                <c:pt idx="6">
                  <c:v>62.025036174148326</c:v>
                </c:pt>
                <c:pt idx="7">
                  <c:v>120.20296723589225</c:v>
                </c:pt>
                <c:pt idx="8">
                  <c:v>225.95718113947152</c:v>
                </c:pt>
                <c:pt idx="9">
                  <c:v>400.8577145704471</c:v>
                </c:pt>
                <c:pt idx="10">
                  <c:v>641.0285218102522</c:v>
                </c:pt>
                <c:pt idx="11">
                  <c:v>871.1394778462674</c:v>
                </c:pt>
                <c:pt idx="12">
                  <c:v>983.3949658302673</c:v>
                </c:pt>
                <c:pt idx="13">
                  <c:v>999.724272840222</c:v>
                </c:pt>
                <c:pt idx="14">
                  <c:v>999.9999239745333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'Закон Мальтуса'!$B$7:$B$21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'Закон Мальтуса'!$K$7:$K$21</c:f>
              <c:numCache>
                <c:ptCount val="15"/>
                <c:pt idx="0">
                  <c:v>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66421996"/>
        <c:axId val="60927053"/>
      </c:scatterChart>
      <c:valAx>
        <c:axId val="66421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 Cyr"/>
                    <a:ea typeface="Arial Cyr"/>
                    <a:cs typeface="Arial Cyr"/>
                  </a:rPr>
                  <a:t>Годы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27053"/>
        <c:crosses val="autoZero"/>
        <c:crossBetween val="midCat"/>
        <c:dispUnits/>
      </c:valAx>
      <c:valAx>
        <c:axId val="60927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 Cyr"/>
                    <a:ea typeface="Arial Cyr"/>
                    <a:cs typeface="Arial Cyr"/>
                  </a:rPr>
                  <a:t>Количество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21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Биоритмы!$B$8</c:f>
              <c:strCache>
                <c:ptCount val="1"/>
                <c:pt idx="0">
                  <c:v>Физическое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Биоритмы!$A$9:$A$39</c:f>
              <c:strCache>
                <c:ptCount val="31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  <c:pt idx="28">
                  <c:v>41334</c:v>
                </c:pt>
                <c:pt idx="29">
                  <c:v>41335</c:v>
                </c:pt>
                <c:pt idx="30">
                  <c:v>41336</c:v>
                </c:pt>
              </c:strCache>
            </c:strRef>
          </c:xVal>
          <c:yVal>
            <c:numRef>
              <c:f>Биоритмы!$B$9:$B$39</c:f>
              <c:numCache>
                <c:ptCount val="31"/>
                <c:pt idx="0">
                  <c:v>0.9790840876822898</c:v>
                </c:pt>
                <c:pt idx="1">
                  <c:v>0.9976687691905611</c:v>
                </c:pt>
                <c:pt idx="2">
                  <c:v>0.9422609221188292</c:v>
                </c:pt>
                <c:pt idx="3">
                  <c:v>0.8169698930105487</c:v>
                </c:pt>
                <c:pt idx="4">
                  <c:v>0.6310879443259669</c:v>
                </c:pt>
                <c:pt idx="5">
                  <c:v>0.3984010898462859</c:v>
                </c:pt>
                <c:pt idx="6">
                  <c:v>0.13616664909645226</c:v>
                </c:pt>
                <c:pt idx="7">
                  <c:v>-0.13616664909610854</c:v>
                </c:pt>
                <c:pt idx="8">
                  <c:v>-0.3984010898461763</c:v>
                </c:pt>
                <c:pt idx="9">
                  <c:v>-0.6310879443260506</c:v>
                </c:pt>
                <c:pt idx="10">
                  <c:v>-0.8169698930103486</c:v>
                </c:pt>
                <c:pt idx="11">
                  <c:v>-0.9422609221188653</c:v>
                </c:pt>
                <c:pt idx="12">
                  <c:v>-0.9976687691905375</c:v>
                </c:pt>
                <c:pt idx="13">
                  <c:v>-0.9790840876823604</c:v>
                </c:pt>
                <c:pt idx="14">
                  <c:v>-0.8878852184023242</c:v>
                </c:pt>
                <c:pt idx="15">
                  <c:v>-0.7308359642781569</c:v>
                </c:pt>
                <c:pt idx="16">
                  <c:v>-0.5195839500354162</c:v>
                </c:pt>
                <c:pt idx="17">
                  <c:v>-0.26979677115715794</c:v>
                </c:pt>
                <c:pt idx="18">
                  <c:v>-2.9794222644596857E-13</c:v>
                </c:pt>
                <c:pt idx="19">
                  <c:v>0.26979677115702205</c:v>
                </c:pt>
                <c:pt idx="20">
                  <c:v>0.5195839500352957</c:v>
                </c:pt>
                <c:pt idx="21">
                  <c:v>0.7308359642782157</c:v>
                </c:pt>
                <c:pt idx="22">
                  <c:v>0.8878852184023638</c:v>
                </c:pt>
                <c:pt idx="23">
                  <c:v>0.9790840876822854</c:v>
                </c:pt>
                <c:pt idx="24">
                  <c:v>0.9976687691905471</c:v>
                </c:pt>
                <c:pt idx="25">
                  <c:v>0.9422609221188364</c:v>
                </c:pt>
                <c:pt idx="26">
                  <c:v>0.81696989301043</c:v>
                </c:pt>
                <c:pt idx="27">
                  <c:v>0.6310879443261601</c:v>
                </c:pt>
                <c:pt idx="28">
                  <c:v>0.3984010898465143</c:v>
                </c:pt>
                <c:pt idx="29">
                  <c:v>0.13616664909624837</c:v>
                </c:pt>
                <c:pt idx="30">
                  <c:v>-0.1361666490960872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Биоритмы!$C$8</c:f>
              <c:strCache>
                <c:ptCount val="1"/>
                <c:pt idx="0">
                  <c:v>Эмоциональное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Биоритмы!$A$9:$A$39</c:f>
              <c:strCache>
                <c:ptCount val="31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  <c:pt idx="28">
                  <c:v>41334</c:v>
                </c:pt>
                <c:pt idx="29">
                  <c:v>41335</c:v>
                </c:pt>
                <c:pt idx="30">
                  <c:v>41336</c:v>
                </c:pt>
              </c:strCache>
            </c:strRef>
          </c:xVal>
          <c:yVal>
            <c:numRef>
              <c:f>Биоритмы!$C$9:$C$39</c:f>
              <c:numCache>
                <c:ptCount val="31"/>
                <c:pt idx="0">
                  <c:v>-0.4338837391176198</c:v>
                </c:pt>
                <c:pt idx="1">
                  <c:v>-0.22252093395638983</c:v>
                </c:pt>
                <c:pt idx="2">
                  <c:v>-8.624871650209087E-14</c:v>
                </c:pt>
                <c:pt idx="3">
                  <c:v>0.22252093395622166</c:v>
                </c:pt>
                <c:pt idx="4">
                  <c:v>0.43388373911766925</c:v>
                </c:pt>
                <c:pt idx="5">
                  <c:v>0.6234898018586452</c:v>
                </c:pt>
                <c:pt idx="6">
                  <c:v>0.7818314824679539</c:v>
                </c:pt>
                <c:pt idx="7">
                  <c:v>0.9009688679023624</c:v>
                </c:pt>
                <c:pt idx="8">
                  <c:v>0.9749279121817925</c:v>
                </c:pt>
                <c:pt idx="9">
                  <c:v>1</c:v>
                </c:pt>
                <c:pt idx="10">
                  <c:v>0.9749279121818586</c:v>
                </c:pt>
                <c:pt idx="11">
                  <c:v>0.9009688679023926</c:v>
                </c:pt>
                <c:pt idx="12">
                  <c:v>0.7818314824679973</c:v>
                </c:pt>
                <c:pt idx="13">
                  <c:v>0.6234898018588774</c:v>
                </c:pt>
                <c:pt idx="14">
                  <c:v>0.4338837391175271</c:v>
                </c:pt>
                <c:pt idx="15">
                  <c:v>0.22252093395651118</c:v>
                </c:pt>
                <c:pt idx="16">
                  <c:v>-1.6657465337632793E-14</c:v>
                </c:pt>
                <c:pt idx="17">
                  <c:v>-0.22252093395632197</c:v>
                </c:pt>
                <c:pt idx="18">
                  <c:v>-0.43388373911735223</c:v>
                </c:pt>
                <c:pt idx="19">
                  <c:v>-0.6234898018587257</c:v>
                </c:pt>
                <c:pt idx="20">
                  <c:v>-0.781831482468018</c:v>
                </c:pt>
                <c:pt idx="21">
                  <c:v>-0.900968867902407</c:v>
                </c:pt>
                <c:pt idx="22">
                  <c:v>-0.9749279121818154</c:v>
                </c:pt>
                <c:pt idx="23">
                  <c:v>-1</c:v>
                </c:pt>
                <c:pt idx="24">
                  <c:v>-0.9749279121818357</c:v>
                </c:pt>
                <c:pt idx="25">
                  <c:v>-0.9009688679024466</c:v>
                </c:pt>
                <c:pt idx="26">
                  <c:v>-0.7818314824680749</c:v>
                </c:pt>
                <c:pt idx="27">
                  <c:v>-0.623489801858797</c:v>
                </c:pt>
                <c:pt idx="28">
                  <c:v>-0.4338837391176392</c:v>
                </c:pt>
                <c:pt idx="29">
                  <c:v>-0.22252093395641084</c:v>
                </c:pt>
                <c:pt idx="30">
                  <c:v>-1.078100282658756E-13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Биоритмы!$D$8</c:f>
              <c:strCache>
                <c:ptCount val="1"/>
                <c:pt idx="0">
                  <c:v>Интеллектуальное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Биоритмы!$A$9:$A$39</c:f>
              <c:strCache>
                <c:ptCount val="31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  <c:pt idx="28">
                  <c:v>41334</c:v>
                </c:pt>
                <c:pt idx="29">
                  <c:v>41335</c:v>
                </c:pt>
                <c:pt idx="30">
                  <c:v>41336</c:v>
                </c:pt>
              </c:strCache>
            </c:strRef>
          </c:xVal>
          <c:yVal>
            <c:numRef>
              <c:f>Биоритмы!$D$9:$D$39</c:f>
              <c:numCache>
                <c:ptCount val="31"/>
                <c:pt idx="0">
                  <c:v>0.909631995354477</c:v>
                </c:pt>
                <c:pt idx="1">
                  <c:v>0.9718115683235051</c:v>
                </c:pt>
                <c:pt idx="2">
                  <c:v>0.9988673391830087</c:v>
                </c:pt>
                <c:pt idx="3">
                  <c:v>0.9898214418809383</c:v>
                </c:pt>
                <c:pt idx="4">
                  <c:v>0.9450008187146253</c:v>
                </c:pt>
                <c:pt idx="5">
                  <c:v>0.8660254037845141</c:v>
                </c:pt>
                <c:pt idx="6">
                  <c:v>0.7557495743543936</c:v>
                </c:pt>
                <c:pt idx="7">
                  <c:v>0.6181589862206328</c:v>
                </c:pt>
                <c:pt idx="8">
                  <c:v>0.4582265217274912</c:v>
                </c:pt>
                <c:pt idx="9">
                  <c:v>0.28173255684135223</c:v>
                </c:pt>
                <c:pt idx="10">
                  <c:v>0.09505604330415783</c:v>
                </c:pt>
                <c:pt idx="11">
                  <c:v>-0.09505604330415197</c:v>
                </c:pt>
                <c:pt idx="12">
                  <c:v>-0.2817325568413466</c:v>
                </c:pt>
                <c:pt idx="13">
                  <c:v>-0.45822652172728384</c:v>
                </c:pt>
                <c:pt idx="14">
                  <c:v>-0.6181589862206281</c:v>
                </c:pt>
                <c:pt idx="15">
                  <c:v>-0.755749574354241</c:v>
                </c:pt>
                <c:pt idx="16">
                  <c:v>-0.8660254037845112</c:v>
                </c:pt>
                <c:pt idx="17">
                  <c:v>-0.9450008187146233</c:v>
                </c:pt>
                <c:pt idx="18">
                  <c:v>-0.9898214418809052</c:v>
                </c:pt>
                <c:pt idx="19">
                  <c:v>-0.9988673391830091</c:v>
                </c:pt>
                <c:pt idx="20">
                  <c:v>-0.9718115683235601</c:v>
                </c:pt>
                <c:pt idx="21">
                  <c:v>-0.9096319953544795</c:v>
                </c:pt>
                <c:pt idx="22">
                  <c:v>-0.8145759520503137</c:v>
                </c:pt>
                <c:pt idx="23">
                  <c:v>-0.6900790114822896</c:v>
                </c:pt>
                <c:pt idx="24">
                  <c:v>-0.5406408174556596</c:v>
                </c:pt>
                <c:pt idx="25">
                  <c:v>-0.3716624556604478</c:v>
                </c:pt>
                <c:pt idx="26">
                  <c:v>-0.18925124436036891</c:v>
                </c:pt>
                <c:pt idx="27">
                  <c:v>-1.3723831099321515E-14</c:v>
                </c:pt>
                <c:pt idx="28">
                  <c:v>0.18925124436034196</c:v>
                </c:pt>
                <c:pt idx="29">
                  <c:v>0.3716624556602112</c:v>
                </c:pt>
                <c:pt idx="30">
                  <c:v>0.5406408174554452</c:v>
                </c:pt>
              </c:numCache>
            </c:numRef>
          </c:yVal>
          <c:smooth val="1"/>
        </c:ser>
        <c:axId val="11472566"/>
        <c:axId val="36144231"/>
      </c:scatterChart>
      <c:valAx>
        <c:axId val="1147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44231"/>
        <c:crosses val="autoZero"/>
        <c:crossBetween val="midCat"/>
        <c:dispUnits/>
      </c:valAx>
      <c:valAx>
        <c:axId val="36144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725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 Cyr"/>
                <a:ea typeface="Arial Cyr"/>
                <a:cs typeface="Arial Cyr"/>
              </a:rPr>
              <a:t>Зависимость дальности полета от начальной скорости</a:t>
            </a:r>
          </a:p>
        </c:rich>
      </c:tx>
      <c:layout>
        <c:manualLayout>
          <c:xMode val="factor"/>
          <c:yMode val="factor"/>
          <c:x val="0.027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22875"/>
          <c:w val="0.9265"/>
          <c:h val="0.674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'Физ. модель (зад 1)'!$B$41:$F$41</c:f>
              <c:numCache>
                <c:ptCount val="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</c:numCache>
            </c:numRef>
          </c:xVal>
          <c:yVal>
            <c:numRef>
              <c:f>'Физ. модель (зад 1)'!$B$42:$F$42</c:f>
              <c:numCache>
                <c:ptCount val="5"/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'Физ. модель (зад 1)'!$B$41:$F$41</c:f>
              <c:numCache>
                <c:ptCount val="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</c:numCache>
            </c:numRef>
          </c:xVal>
          <c:yVal>
            <c:numRef>
              <c:f>'Физ. модель (зад 1)'!$B$43:$F$43</c:f>
              <c:numCache>
                <c:ptCount val="5"/>
                <c:pt idx="0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'Физ. модель (зад 1)'!$B$41:$F$41</c:f>
              <c:numCache>
                <c:ptCount val="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</c:numCache>
            </c:numRef>
          </c:xVal>
          <c:yVal>
            <c:numRef>
              <c:f>'Физ. модель (зад 1)'!$B$44:$F$44</c:f>
              <c:numCache>
                <c:ptCount val="5"/>
                <c:pt idx="0">
                  <c:v>20.37798583661987</c:v>
                </c:pt>
                <c:pt idx="1">
                  <c:v>81.51194334647948</c:v>
                </c:pt>
                <c:pt idx="2">
                  <c:v>183.40187252957884</c:v>
                </c:pt>
                <c:pt idx="3">
                  <c:v>326.04777338591794</c:v>
                </c:pt>
                <c:pt idx="4">
                  <c:v>509.4496459154968</c:v>
                </c:pt>
              </c:numCache>
            </c:numRef>
          </c:yVal>
          <c:smooth val="1"/>
        </c:ser>
        <c:axId val="56862624"/>
        <c:axId val="42001569"/>
      </c:scatterChart>
      <c:valAx>
        <c:axId val="56862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Начальная скорость, м/с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01569"/>
        <c:crosses val="autoZero"/>
        <c:crossBetween val="midCat"/>
        <c:dispUnits/>
      </c:valAx>
      <c:valAx>
        <c:axId val="42001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Дальность полета,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626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 Cyr"/>
                <a:ea typeface="Arial Cyr"/>
                <a:cs typeface="Arial Cyr"/>
              </a:rPr>
              <a:t>Зависимость дальности полета от угла бросания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'Физ. модель (зад 1)'!$A$44:$A$48</c:f>
              <c:numCache>
                <c:ptCount val="5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</c:numCache>
            </c:numRef>
          </c:xVal>
          <c:yVal>
            <c:numRef>
              <c:f>'Физ. модель (зад 1)'!$B$44:$B$48</c:f>
              <c:numCache>
                <c:ptCount val="5"/>
                <c:pt idx="0">
                  <c:v>20.37798583661987</c:v>
                </c:pt>
                <c:pt idx="1">
                  <c:v>35.301114760136365</c:v>
                </c:pt>
                <c:pt idx="2">
                  <c:v>40.774706745436674</c:v>
                </c:pt>
                <c:pt idx="3">
                  <c:v>35.33356982900166</c:v>
                </c:pt>
                <c:pt idx="4">
                  <c:v>20.434208277824187</c:v>
                </c:pt>
              </c:numCache>
            </c:numRef>
          </c:yVal>
          <c:smooth val="1"/>
        </c:ser>
        <c:axId val="42469802"/>
        <c:axId val="46683899"/>
      </c:scatterChart>
      <c:valAx>
        <c:axId val="42469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Угол бросания, град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83899"/>
        <c:crosses val="autoZero"/>
        <c:crossBetween val="midCat"/>
        <c:dispUnits/>
      </c:valAx>
      <c:valAx>
        <c:axId val="46683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дальность полета 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698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 Cyr"/>
                <a:ea typeface="Arial Cyr"/>
                <a:cs typeface="Arial Cyr"/>
              </a:rPr>
              <a:t>траектория полета тела, брошенного под углом к горизонту</a:t>
            </a:r>
          </a:p>
        </c:rich>
      </c:tx>
      <c:layout>
        <c:manualLayout>
          <c:xMode val="factor"/>
          <c:yMode val="factor"/>
          <c:x val="0.04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555"/>
          <c:w val="0.94425"/>
          <c:h val="0.73875"/>
        </c:manualLayout>
      </c:layout>
      <c:scatterChart>
        <c:scatterStyle val="smooth"/>
        <c:varyColors val="0"/>
        <c:ser>
          <c:idx val="0"/>
          <c:order val="0"/>
          <c:tx>
            <c:strRef>
              <c:f>'Физ. модель (зад 1)'!$B$106</c:f>
              <c:strCache>
                <c:ptCount val="1"/>
                <c:pt idx="0">
                  <c:v>Высота, м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'Физ. модель (зад 1)'!$A$107:$A$128</c:f>
              <c:numCache>
                <c:ptCount val="2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40.77463881134686</c:v>
                </c:pt>
              </c:numCache>
            </c:numRef>
          </c:xVal>
          <c:yVal>
            <c:numRef>
              <c:f>'Физ. модель (зад 1)'!$B$107:$B$128</c:f>
              <c:numCache>
                <c:ptCount val="22"/>
                <c:pt idx="0">
                  <c:v>0</c:v>
                </c:pt>
                <c:pt idx="1">
                  <c:v>1.9003860377011432</c:v>
                </c:pt>
                <c:pt idx="2">
                  <c:v>3.604728190384402</c:v>
                </c:pt>
                <c:pt idx="3">
                  <c:v>5.113026458049776</c:v>
                </c:pt>
                <c:pt idx="4">
                  <c:v>6.425280840697267</c:v>
                </c:pt>
                <c:pt idx="5">
                  <c:v>7.541491338326873</c:v>
                </c:pt>
                <c:pt idx="6">
                  <c:v>8.461657950938594</c:v>
                </c:pt>
                <c:pt idx="7">
                  <c:v>9.185780678532431</c:v>
                </c:pt>
                <c:pt idx="8">
                  <c:v>9.713859521108386</c:v>
                </c:pt>
                <c:pt idx="9">
                  <c:v>10.045894478666455</c:v>
                </c:pt>
                <c:pt idx="10">
                  <c:v>10.181885551206639</c:v>
                </c:pt>
                <c:pt idx="11">
                  <c:v>10.12183273872894</c:v>
                </c:pt>
                <c:pt idx="12">
                  <c:v>9.865736041233351</c:v>
                </c:pt>
                <c:pt idx="13">
                  <c:v>9.413595458719882</c:v>
                </c:pt>
                <c:pt idx="14">
                  <c:v>8.765410991188531</c:v>
                </c:pt>
                <c:pt idx="15">
                  <c:v>7.921182638639294</c:v>
                </c:pt>
                <c:pt idx="16">
                  <c:v>6.880910401072175</c:v>
                </c:pt>
                <c:pt idx="17">
                  <c:v>5.644594278487165</c:v>
                </c:pt>
                <c:pt idx="18">
                  <c:v>4.212234270884277</c:v>
                </c:pt>
                <c:pt idx="19">
                  <c:v>2.5838303782634995</c:v>
                </c:pt>
                <c:pt idx="20">
                  <c:v>0.7593826006248463</c:v>
                </c:pt>
                <c:pt idx="21">
                  <c:v>0</c:v>
                </c:pt>
              </c:numCache>
            </c:numRef>
          </c:yVal>
          <c:smooth val="1"/>
        </c:ser>
        <c:axId val="17501908"/>
        <c:axId val="23299445"/>
      </c:scatterChart>
      <c:valAx>
        <c:axId val="17501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yr"/>
                    <a:ea typeface="Arial Cyr"/>
                    <a:cs typeface="Arial Cyr"/>
                  </a:rPr>
                  <a:t>дальность полета,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99445"/>
        <c:crosses val="autoZero"/>
        <c:crossBetween val="midCat"/>
        <c:dispUnits/>
      </c:valAx>
      <c:valAx>
        <c:axId val="23299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yr"/>
                    <a:ea typeface="Arial Cyr"/>
                    <a:cs typeface="Arial Cyr"/>
                  </a:rPr>
                  <a:t>высота,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019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66675</xdr:rowOff>
    </xdr:from>
    <xdr:to>
      <xdr:col>10</xdr:col>
      <xdr:colOff>219075</xdr:colOff>
      <xdr:row>51</xdr:row>
      <xdr:rowOff>47625</xdr:rowOff>
    </xdr:to>
    <xdr:graphicFrame>
      <xdr:nvGraphicFramePr>
        <xdr:cNvPr id="1" name="Chart 7"/>
        <xdr:cNvGraphicFramePr/>
      </xdr:nvGraphicFramePr>
      <xdr:xfrm>
        <a:off x="76200" y="6276975"/>
        <a:ext cx="94202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11</xdr:row>
      <xdr:rowOff>38100</xdr:rowOff>
    </xdr:from>
    <xdr:to>
      <xdr:col>10</xdr:col>
      <xdr:colOff>47625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3171825" y="2524125"/>
        <a:ext cx="82200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24</xdr:row>
      <xdr:rowOff>114300</xdr:rowOff>
    </xdr:from>
    <xdr:to>
      <xdr:col>11</xdr:col>
      <xdr:colOff>619125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304800" y="5819775"/>
        <a:ext cx="83439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40</xdr:row>
      <xdr:rowOff>9525</xdr:rowOff>
    </xdr:from>
    <xdr:to>
      <xdr:col>4</xdr:col>
      <xdr:colOff>485775</xdr:colOff>
      <xdr:row>68</xdr:row>
      <xdr:rowOff>28575</xdr:rowOff>
    </xdr:to>
    <xdr:graphicFrame>
      <xdr:nvGraphicFramePr>
        <xdr:cNvPr id="1" name="Chart 1"/>
        <xdr:cNvGraphicFramePr/>
      </xdr:nvGraphicFramePr>
      <xdr:xfrm>
        <a:off x="76200" y="7410450"/>
        <a:ext cx="96488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49</xdr:row>
      <xdr:rowOff>152400</xdr:rowOff>
    </xdr:from>
    <xdr:to>
      <xdr:col>12</xdr:col>
      <xdr:colOff>19050</xdr:colOff>
      <xdr:row>74</xdr:row>
      <xdr:rowOff>104775</xdr:rowOff>
    </xdr:to>
    <xdr:graphicFrame>
      <xdr:nvGraphicFramePr>
        <xdr:cNvPr id="1" name="Chart 1"/>
        <xdr:cNvGraphicFramePr/>
      </xdr:nvGraphicFramePr>
      <xdr:xfrm>
        <a:off x="8696325" y="13049250"/>
        <a:ext cx="74485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49</xdr:row>
      <xdr:rowOff>114300</xdr:rowOff>
    </xdr:from>
    <xdr:to>
      <xdr:col>3</xdr:col>
      <xdr:colOff>866775</xdr:colOff>
      <xdr:row>74</xdr:row>
      <xdr:rowOff>95250</xdr:rowOff>
    </xdr:to>
    <xdr:graphicFrame>
      <xdr:nvGraphicFramePr>
        <xdr:cNvPr id="2" name="Chart 2"/>
        <xdr:cNvGraphicFramePr/>
      </xdr:nvGraphicFramePr>
      <xdr:xfrm>
        <a:off x="171450" y="13011150"/>
        <a:ext cx="77819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381000</xdr:colOff>
      <xdr:row>105</xdr:row>
      <xdr:rowOff>28575</xdr:rowOff>
    </xdr:from>
    <xdr:to>
      <xdr:col>13</xdr:col>
      <xdr:colOff>485775</xdr:colOff>
      <xdr:row>127</xdr:row>
      <xdr:rowOff>219075</xdr:rowOff>
    </xdr:to>
    <xdr:graphicFrame>
      <xdr:nvGraphicFramePr>
        <xdr:cNvPr id="3" name="Chart 4"/>
        <xdr:cNvGraphicFramePr/>
      </xdr:nvGraphicFramePr>
      <xdr:xfrm>
        <a:off x="7467600" y="22736175"/>
        <a:ext cx="9829800" cy="584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workbookViewId="0" topLeftCell="A1">
      <selection activeCell="F36" sqref="F36"/>
    </sheetView>
  </sheetViews>
  <sheetFormatPr defaultColWidth="9.00390625" defaultRowHeight="12.75"/>
  <cols>
    <col min="1" max="1" width="28.75390625" style="22" customWidth="1"/>
    <col min="2" max="2" width="26.75390625" style="0" customWidth="1"/>
    <col min="3" max="3" width="27.25390625" style="0" customWidth="1"/>
  </cols>
  <sheetData>
    <row r="2" spans="1:5" ht="18">
      <c r="A2" s="209" t="s">
        <v>23</v>
      </c>
      <c r="B2" s="209"/>
      <c r="C2" s="209"/>
      <c r="D2" s="173"/>
      <c r="E2" s="173"/>
    </row>
    <row r="3" spans="1:5" ht="18">
      <c r="A3" s="172"/>
      <c r="B3" s="75"/>
      <c r="C3" s="75"/>
      <c r="D3" s="75"/>
      <c r="E3" s="75"/>
    </row>
    <row r="4" spans="1:8" ht="26.25">
      <c r="A4" s="208" t="s">
        <v>24</v>
      </c>
      <c r="B4" s="208"/>
      <c r="C4" s="208"/>
      <c r="D4" s="28"/>
      <c r="E4" s="28"/>
      <c r="F4" s="28"/>
      <c r="G4" s="28"/>
      <c r="H4" s="28"/>
    </row>
    <row r="5" ht="13.5" thickBot="1"/>
    <row r="6" spans="1:2" ht="27" thickBot="1">
      <c r="A6" s="29" t="s">
        <v>25</v>
      </c>
      <c r="B6" s="183">
        <v>25</v>
      </c>
    </row>
    <row r="8" spans="1:3" ht="23.25">
      <c r="A8" s="206" t="s">
        <v>26</v>
      </c>
      <c r="B8" s="207"/>
      <c r="C8" s="207"/>
    </row>
    <row r="9" ht="13.5" thickBot="1"/>
    <row r="10" spans="1:3" s="27" customFormat="1" ht="21.75" thickBot="1" thickTop="1">
      <c r="A10" s="180" t="s">
        <v>27</v>
      </c>
      <c r="B10" s="181" t="s">
        <v>28</v>
      </c>
      <c r="C10" s="182" t="s">
        <v>29</v>
      </c>
    </row>
    <row r="11" spans="1:3" ht="15.75" thickTop="1">
      <c r="A11" s="184">
        <v>1</v>
      </c>
      <c r="B11" s="185">
        <f>$B$6/A11</f>
        <v>25</v>
      </c>
      <c r="C11" s="186">
        <f>2*(A11+B11)</f>
        <v>52</v>
      </c>
    </row>
    <row r="12" spans="1:3" ht="15">
      <c r="A12" s="184">
        <v>2</v>
      </c>
      <c r="B12" s="185">
        <f aca="true" t="shared" si="0" ref="B12:B30">$B$6/A12</f>
        <v>12.5</v>
      </c>
      <c r="C12" s="186">
        <f aca="true" t="shared" si="1" ref="C12:C30">2*(A12+B12)</f>
        <v>29</v>
      </c>
    </row>
    <row r="13" spans="1:3" ht="15">
      <c r="A13" s="184">
        <v>3</v>
      </c>
      <c r="B13" s="185">
        <f t="shared" si="0"/>
        <v>8.333333333333334</v>
      </c>
      <c r="C13" s="186">
        <f t="shared" si="1"/>
        <v>22.666666666666668</v>
      </c>
    </row>
    <row r="14" spans="1:3" ht="15">
      <c r="A14" s="184">
        <v>4</v>
      </c>
      <c r="B14" s="185">
        <f t="shared" si="0"/>
        <v>6.25</v>
      </c>
      <c r="C14" s="186">
        <f t="shared" si="1"/>
        <v>20.5</v>
      </c>
    </row>
    <row r="15" spans="1:3" ht="15.75">
      <c r="A15" s="74">
        <v>5</v>
      </c>
      <c r="B15" s="187">
        <f t="shared" si="0"/>
        <v>5</v>
      </c>
      <c r="C15" s="189">
        <f t="shared" si="1"/>
        <v>20</v>
      </c>
    </row>
    <row r="16" spans="1:3" s="23" customFormat="1" ht="15">
      <c r="A16" s="184">
        <v>6</v>
      </c>
      <c r="B16" s="185">
        <f t="shared" si="0"/>
        <v>4.166666666666667</v>
      </c>
      <c r="C16" s="186">
        <f t="shared" si="1"/>
        <v>20.333333333333336</v>
      </c>
    </row>
    <row r="17" spans="1:3" ht="15">
      <c r="A17" s="184">
        <v>7</v>
      </c>
      <c r="B17" s="185">
        <f t="shared" si="0"/>
        <v>3.5714285714285716</v>
      </c>
      <c r="C17" s="186">
        <f t="shared" si="1"/>
        <v>21.142857142857142</v>
      </c>
    </row>
    <row r="18" spans="1:3" ht="15">
      <c r="A18" s="184">
        <v>8</v>
      </c>
      <c r="B18" s="185">
        <f t="shared" si="0"/>
        <v>3.125</v>
      </c>
      <c r="C18" s="186">
        <f t="shared" si="1"/>
        <v>22.25</v>
      </c>
    </row>
    <row r="19" spans="1:3" ht="15">
      <c r="A19" s="184">
        <v>9</v>
      </c>
      <c r="B19" s="185">
        <f t="shared" si="0"/>
        <v>2.7777777777777777</v>
      </c>
      <c r="C19" s="186">
        <f t="shared" si="1"/>
        <v>23.555555555555557</v>
      </c>
    </row>
    <row r="20" spans="1:3" ht="15">
      <c r="A20" s="184">
        <v>10</v>
      </c>
      <c r="B20" s="185">
        <f t="shared" si="0"/>
        <v>2.5</v>
      </c>
      <c r="C20" s="186">
        <f t="shared" si="1"/>
        <v>25</v>
      </c>
    </row>
    <row r="21" spans="1:3" ht="15">
      <c r="A21" s="184">
        <v>11</v>
      </c>
      <c r="B21" s="185">
        <f t="shared" si="0"/>
        <v>2.272727272727273</v>
      </c>
      <c r="C21" s="186">
        <f t="shared" si="1"/>
        <v>26.545454545454547</v>
      </c>
    </row>
    <row r="22" spans="1:3" ht="15">
      <c r="A22" s="184">
        <v>12</v>
      </c>
      <c r="B22" s="185">
        <f t="shared" si="0"/>
        <v>2.0833333333333335</v>
      </c>
      <c r="C22" s="186">
        <f t="shared" si="1"/>
        <v>28.166666666666668</v>
      </c>
    </row>
    <row r="23" spans="1:3" ht="15">
      <c r="A23" s="184">
        <v>13</v>
      </c>
      <c r="B23" s="185">
        <f t="shared" si="0"/>
        <v>1.9230769230769231</v>
      </c>
      <c r="C23" s="186">
        <f t="shared" si="1"/>
        <v>29.846153846153847</v>
      </c>
    </row>
    <row r="24" spans="1:3" ht="15">
      <c r="A24" s="184">
        <v>14</v>
      </c>
      <c r="B24" s="185">
        <f t="shared" si="0"/>
        <v>1.7857142857142858</v>
      </c>
      <c r="C24" s="186">
        <f t="shared" si="1"/>
        <v>31.571428571428573</v>
      </c>
    </row>
    <row r="25" spans="1:3" ht="15">
      <c r="A25" s="184">
        <v>15</v>
      </c>
      <c r="B25" s="185">
        <f t="shared" si="0"/>
        <v>1.6666666666666667</v>
      </c>
      <c r="C25" s="186">
        <f t="shared" si="1"/>
        <v>33.333333333333336</v>
      </c>
    </row>
    <row r="26" spans="1:3" ht="15">
      <c r="A26" s="184">
        <v>16</v>
      </c>
      <c r="B26" s="185">
        <f t="shared" si="0"/>
        <v>1.5625</v>
      </c>
      <c r="C26" s="186">
        <f t="shared" si="1"/>
        <v>35.125</v>
      </c>
    </row>
    <row r="27" spans="1:3" ht="15">
      <c r="A27" s="184">
        <v>17</v>
      </c>
      <c r="B27" s="185">
        <f t="shared" si="0"/>
        <v>1.4705882352941178</v>
      </c>
      <c r="C27" s="186">
        <f t="shared" si="1"/>
        <v>36.94117647058823</v>
      </c>
    </row>
    <row r="28" spans="1:3" ht="15">
      <c r="A28" s="184">
        <v>18</v>
      </c>
      <c r="B28" s="185">
        <f t="shared" si="0"/>
        <v>1.3888888888888888</v>
      </c>
      <c r="C28" s="186">
        <f t="shared" si="1"/>
        <v>38.77777777777778</v>
      </c>
    </row>
    <row r="29" spans="1:3" ht="15">
      <c r="A29" s="184">
        <v>19</v>
      </c>
      <c r="B29" s="185">
        <f t="shared" si="0"/>
        <v>1.3157894736842106</v>
      </c>
      <c r="C29" s="186">
        <f t="shared" si="1"/>
        <v>40.631578947368425</v>
      </c>
    </row>
    <row r="30" spans="1:3" ht="15.75" thickBot="1">
      <c r="A30" s="190">
        <v>20</v>
      </c>
      <c r="B30" s="191">
        <f t="shared" si="0"/>
        <v>1.25</v>
      </c>
      <c r="C30" s="192">
        <f t="shared" si="1"/>
        <v>42.5</v>
      </c>
    </row>
    <row r="31" ht="13.5" thickTop="1"/>
  </sheetData>
  <mergeCells count="3">
    <mergeCell ref="A8:C8"/>
    <mergeCell ref="A4:C4"/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34"/>
  <sheetViews>
    <sheetView workbookViewId="0" topLeftCell="A1">
      <selection activeCell="G23" sqref="G23"/>
    </sheetView>
  </sheetViews>
  <sheetFormatPr defaultColWidth="9.00390625" defaultRowHeight="12.75"/>
  <cols>
    <col min="1" max="1" width="17.375" style="0" customWidth="1"/>
    <col min="2" max="2" width="56.625" style="0" customWidth="1"/>
    <col min="3" max="3" width="19.75390625" style="0" customWidth="1"/>
    <col min="4" max="4" width="11.625" style="0" customWidth="1"/>
  </cols>
  <sheetData>
    <row r="1" s="76" customFormat="1" ht="18"/>
    <row r="2" spans="1:5" s="76" customFormat="1" ht="26.25">
      <c r="A2" s="31" t="s">
        <v>23</v>
      </c>
      <c r="B2" s="56" t="s">
        <v>113</v>
      </c>
      <c r="C2" s="56"/>
      <c r="D2" s="56"/>
      <c r="E2" s="56"/>
    </row>
    <row r="3" spans="1:5" s="76" customFormat="1" ht="26.25">
      <c r="A3" s="56"/>
      <c r="B3" s="56" t="s">
        <v>114</v>
      </c>
      <c r="C3" s="56"/>
      <c r="D3" s="56"/>
      <c r="E3" s="56"/>
    </row>
    <row r="4" spans="1:5" s="76" customFormat="1" ht="26.25">
      <c r="A4" s="56"/>
      <c r="B4" s="56" t="s">
        <v>115</v>
      </c>
      <c r="C4" s="56"/>
      <c r="D4" s="56"/>
      <c r="E4" s="56"/>
    </row>
    <row r="5" spans="1:5" s="76" customFormat="1" ht="26.25">
      <c r="A5" s="56"/>
      <c r="B5" s="56" t="s">
        <v>116</v>
      </c>
      <c r="C5" s="56"/>
      <c r="D5" s="56"/>
      <c r="E5" s="56"/>
    </row>
    <row r="6" s="76" customFormat="1" ht="18"/>
    <row r="7" s="76" customFormat="1" ht="18">
      <c r="A7" s="77" t="s">
        <v>117</v>
      </c>
    </row>
    <row r="8" s="76" customFormat="1" ht="18">
      <c r="B8" s="76" t="s">
        <v>129</v>
      </c>
    </row>
    <row r="9" s="76" customFormat="1" ht="18">
      <c r="C9" s="77" t="s">
        <v>130</v>
      </c>
    </row>
    <row r="10" s="76" customFormat="1" ht="18">
      <c r="C10" s="77" t="s">
        <v>131</v>
      </c>
    </row>
    <row r="11" s="76" customFormat="1" ht="18">
      <c r="B11" s="76" t="s">
        <v>132</v>
      </c>
    </row>
    <row r="12" s="76" customFormat="1" ht="18">
      <c r="C12" s="77" t="s">
        <v>118</v>
      </c>
    </row>
    <row r="13" s="76" customFormat="1" ht="18">
      <c r="C13" s="77" t="s">
        <v>119</v>
      </c>
    </row>
    <row r="14" s="76" customFormat="1" ht="18">
      <c r="C14" s="76" t="s">
        <v>120</v>
      </c>
    </row>
    <row r="15" s="76" customFormat="1" ht="18">
      <c r="C15" s="77" t="s">
        <v>121</v>
      </c>
    </row>
    <row r="16" s="76" customFormat="1" ht="18">
      <c r="C16" s="77"/>
    </row>
    <row r="17" spans="1:4" s="76" customFormat="1" ht="26.25">
      <c r="A17" s="208" t="s">
        <v>122</v>
      </c>
      <c r="B17" s="208"/>
      <c r="C17" s="208"/>
      <c r="D17" s="208"/>
    </row>
    <row r="18" s="76" customFormat="1" ht="18.75" thickBot="1"/>
    <row r="19" spans="1:4" s="76" customFormat="1" ht="18">
      <c r="A19" s="78" t="s">
        <v>123</v>
      </c>
      <c r="B19" s="79"/>
      <c r="C19" s="79">
        <v>100000</v>
      </c>
      <c r="D19" s="80" t="s">
        <v>124</v>
      </c>
    </row>
    <row r="20" spans="1:4" s="76" customFormat="1" ht="18">
      <c r="A20" s="81" t="s">
        <v>125</v>
      </c>
      <c r="B20" s="82"/>
      <c r="C20" s="83">
        <v>0.05</v>
      </c>
      <c r="D20" s="84"/>
    </row>
    <row r="21" spans="1:4" s="76" customFormat="1" ht="18.75" thickBot="1">
      <c r="A21" s="85" t="s">
        <v>126</v>
      </c>
      <c r="B21" s="86"/>
      <c r="C21" s="86">
        <v>10</v>
      </c>
      <c r="D21" s="87" t="s">
        <v>127</v>
      </c>
    </row>
    <row r="22" spans="1:4" s="76" customFormat="1" ht="18">
      <c r="A22" s="88"/>
      <c r="B22" s="89"/>
      <c r="C22" s="89"/>
      <c r="D22" s="90"/>
    </row>
    <row r="23" spans="1:4" s="76" customFormat="1" ht="18">
      <c r="A23" s="91" t="s">
        <v>128</v>
      </c>
      <c r="B23" s="92"/>
      <c r="C23" s="89"/>
      <c r="D23" s="90"/>
    </row>
    <row r="24" spans="1:4" s="76" customFormat="1" ht="18">
      <c r="A24" s="88">
        <v>1</v>
      </c>
      <c r="B24" s="93">
        <f>C19*(1+C20)</f>
        <v>105000</v>
      </c>
      <c r="C24" s="89"/>
      <c r="D24" s="90"/>
    </row>
    <row r="25" spans="1:4" s="76" customFormat="1" ht="18">
      <c r="A25" s="88">
        <v>2</v>
      </c>
      <c r="B25" s="93">
        <f aca="true" t="shared" si="0" ref="B25:B33">B24*(1+$C$20)</f>
        <v>110250</v>
      </c>
      <c r="C25" s="89"/>
      <c r="D25" s="90"/>
    </row>
    <row r="26" spans="1:4" s="76" customFormat="1" ht="18">
      <c r="A26" s="88">
        <v>3</v>
      </c>
      <c r="B26" s="93">
        <f t="shared" si="0"/>
        <v>115762.5</v>
      </c>
      <c r="C26" s="89"/>
      <c r="D26" s="90"/>
    </row>
    <row r="27" spans="1:4" s="76" customFormat="1" ht="18">
      <c r="A27" s="88">
        <v>4</v>
      </c>
      <c r="B27" s="93">
        <f t="shared" si="0"/>
        <v>121550.625</v>
      </c>
      <c r="C27" s="89"/>
      <c r="D27" s="90"/>
    </row>
    <row r="28" spans="1:4" s="76" customFormat="1" ht="18">
      <c r="A28" s="88">
        <v>5</v>
      </c>
      <c r="B28" s="93">
        <f t="shared" si="0"/>
        <v>127628.15625</v>
      </c>
      <c r="C28" s="89"/>
      <c r="D28" s="90"/>
    </row>
    <row r="29" spans="1:4" s="76" customFormat="1" ht="18">
      <c r="A29" s="88">
        <v>6</v>
      </c>
      <c r="B29" s="93">
        <f t="shared" si="0"/>
        <v>134009.5640625</v>
      </c>
      <c r="C29" s="89"/>
      <c r="D29" s="90"/>
    </row>
    <row r="30" spans="1:4" s="76" customFormat="1" ht="18">
      <c r="A30" s="88">
        <v>7</v>
      </c>
      <c r="B30" s="93">
        <f t="shared" si="0"/>
        <v>140710.042265625</v>
      </c>
      <c r="C30" s="89"/>
      <c r="D30" s="90"/>
    </row>
    <row r="31" spans="1:4" s="76" customFormat="1" ht="18">
      <c r="A31" s="88">
        <v>8</v>
      </c>
      <c r="B31" s="93">
        <f t="shared" si="0"/>
        <v>147745.54437890626</v>
      </c>
      <c r="C31" s="89"/>
      <c r="D31" s="90"/>
    </row>
    <row r="32" spans="1:4" s="76" customFormat="1" ht="18">
      <c r="A32" s="88">
        <v>9</v>
      </c>
      <c r="B32" s="93">
        <f t="shared" si="0"/>
        <v>155132.82159785158</v>
      </c>
      <c r="C32" s="89"/>
      <c r="D32" s="90"/>
    </row>
    <row r="33" spans="1:4" s="76" customFormat="1" ht="18">
      <c r="A33" s="88">
        <v>10</v>
      </c>
      <c r="B33" s="93">
        <f t="shared" si="0"/>
        <v>162889.46267774416</v>
      </c>
      <c r="C33" s="89"/>
      <c r="D33" s="90"/>
    </row>
    <row r="34" spans="1:4" ht="13.5" thickBot="1">
      <c r="A34" s="94"/>
      <c r="B34" s="95"/>
      <c r="C34" s="95"/>
      <c r="D34" s="96"/>
    </row>
  </sheetData>
  <sheetProtection/>
  <mergeCells count="1">
    <mergeCell ref="A17:D1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pane ySplit="9" topLeftCell="BM10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18.75390625" style="0" customWidth="1"/>
    <col min="2" max="2" width="26.125" style="0" customWidth="1"/>
    <col min="3" max="3" width="39.25390625" style="0" customWidth="1"/>
    <col min="4" max="4" width="30.25390625" style="0" customWidth="1"/>
    <col min="5" max="5" width="50.375" style="0" customWidth="1"/>
  </cols>
  <sheetData>
    <row r="1" spans="1:2" s="56" customFormat="1" ht="26.25">
      <c r="A1" s="31" t="s">
        <v>133</v>
      </c>
      <c r="B1" s="56" t="s">
        <v>134</v>
      </c>
    </row>
    <row r="2" s="56" customFormat="1" ht="26.25">
      <c r="B2" s="56" t="s">
        <v>135</v>
      </c>
    </row>
    <row r="3" s="56" customFormat="1" ht="26.25">
      <c r="B3" s="56" t="s">
        <v>136</v>
      </c>
    </row>
    <row r="4" s="56" customFormat="1" ht="26.25">
      <c r="B4" s="56" t="s">
        <v>137</v>
      </c>
    </row>
    <row r="5" s="56" customFormat="1" ht="27" thickBot="1"/>
    <row r="6" spans="1:5" s="99" customFormat="1" ht="63.75" thickBot="1">
      <c r="A6" s="228" t="s">
        <v>138</v>
      </c>
      <c r="B6" s="229"/>
      <c r="C6" s="98" t="s">
        <v>139</v>
      </c>
      <c r="D6" s="98" t="s">
        <v>125</v>
      </c>
      <c r="E6" s="97" t="s">
        <v>140</v>
      </c>
    </row>
    <row r="7" spans="1:5" s="99" customFormat="1" ht="32.25" thickBot="1">
      <c r="A7" s="230">
        <v>1000000</v>
      </c>
      <c r="B7" s="231"/>
      <c r="C7" s="100">
        <v>36</v>
      </c>
      <c r="D7" s="101">
        <v>0.15</v>
      </c>
      <c r="E7" s="102">
        <f>A7/C7</f>
        <v>27777.777777777777</v>
      </c>
    </row>
    <row r="8" spans="1:5" s="99" customFormat="1" ht="32.25" thickBot="1">
      <c r="A8" s="232" t="s">
        <v>20</v>
      </c>
      <c r="B8" s="233"/>
      <c r="C8" s="233"/>
      <c r="D8" s="233"/>
      <c r="E8" s="234"/>
    </row>
    <row r="9" spans="1:5" s="99" customFormat="1" ht="32.25" thickBot="1">
      <c r="A9" s="103" t="s">
        <v>141</v>
      </c>
      <c r="B9" s="106" t="s">
        <v>142</v>
      </c>
      <c r="C9" s="104" t="s">
        <v>143</v>
      </c>
      <c r="D9" s="106" t="s">
        <v>144</v>
      </c>
      <c r="E9" s="105" t="s">
        <v>145</v>
      </c>
    </row>
    <row r="10" spans="1:5" ht="18">
      <c r="A10" s="107">
        <v>1</v>
      </c>
      <c r="B10" s="108">
        <f>A7</f>
        <v>1000000</v>
      </c>
      <c r="C10" s="108">
        <f aca="true" t="shared" si="0" ref="C10:C45">$A$7/$C$7</f>
        <v>27777.777777777777</v>
      </c>
      <c r="D10" s="108">
        <f aca="true" t="shared" si="1" ref="D10:D16">B10*D$7*IF(A10=ODD(A10),31,IF(OR(A10=2,A10=14,A10=26,A10=38),28,30))/365</f>
        <v>12739.72602739726</v>
      </c>
      <c r="E10" s="108">
        <f aca="true" t="shared" si="2" ref="E10:E46">C10+D10</f>
        <v>40517.50380517504</v>
      </c>
    </row>
    <row r="11" spans="1:5" ht="18">
      <c r="A11" s="107">
        <v>2</v>
      </c>
      <c r="B11" s="109">
        <f aca="true" t="shared" si="3" ref="B11:B46">B10-C10</f>
        <v>972222.2222222222</v>
      </c>
      <c r="C11" s="108">
        <f t="shared" si="0"/>
        <v>27777.777777777777</v>
      </c>
      <c r="D11" s="108">
        <f t="shared" si="1"/>
        <v>11187.214611872147</v>
      </c>
      <c r="E11" s="108">
        <f t="shared" si="2"/>
        <v>38964.992389649924</v>
      </c>
    </row>
    <row r="12" spans="1:5" ht="18">
      <c r="A12" s="107">
        <v>3</v>
      </c>
      <c r="B12" s="109">
        <f t="shared" si="3"/>
        <v>944444.4444444445</v>
      </c>
      <c r="C12" s="108">
        <f t="shared" si="0"/>
        <v>27777.777777777777</v>
      </c>
      <c r="D12" s="108">
        <f t="shared" si="1"/>
        <v>12031.963470319633</v>
      </c>
      <c r="E12" s="108">
        <f t="shared" si="2"/>
        <v>39809.74124809741</v>
      </c>
    </row>
    <row r="13" spans="1:5" ht="18">
      <c r="A13" s="107">
        <v>4</v>
      </c>
      <c r="B13" s="109">
        <f t="shared" si="3"/>
        <v>916666.6666666667</v>
      </c>
      <c r="C13" s="108">
        <f t="shared" si="0"/>
        <v>27777.777777777777</v>
      </c>
      <c r="D13" s="108">
        <f t="shared" si="1"/>
        <v>11301.369863013699</v>
      </c>
      <c r="E13" s="108">
        <f t="shared" si="2"/>
        <v>39079.147640791474</v>
      </c>
    </row>
    <row r="14" spans="1:5" ht="18">
      <c r="A14" s="107">
        <v>5</v>
      </c>
      <c r="B14" s="109">
        <f t="shared" si="3"/>
        <v>888888.888888889</v>
      </c>
      <c r="C14" s="108">
        <f t="shared" si="0"/>
        <v>27777.777777777777</v>
      </c>
      <c r="D14" s="108">
        <f t="shared" si="1"/>
        <v>11324.20091324201</v>
      </c>
      <c r="E14" s="108">
        <f t="shared" si="2"/>
        <v>39101.97869101979</v>
      </c>
    </row>
    <row r="15" spans="1:5" ht="18">
      <c r="A15" s="107">
        <v>6</v>
      </c>
      <c r="B15" s="109">
        <f t="shared" si="3"/>
        <v>861111.1111111112</v>
      </c>
      <c r="C15" s="108">
        <f t="shared" si="0"/>
        <v>27777.777777777777</v>
      </c>
      <c r="D15" s="108">
        <f t="shared" si="1"/>
        <v>10616.438356164384</v>
      </c>
      <c r="E15" s="108">
        <f t="shared" si="2"/>
        <v>38394.21613394216</v>
      </c>
    </row>
    <row r="16" spans="1:5" ht="18">
      <c r="A16" s="107">
        <v>7</v>
      </c>
      <c r="B16" s="109">
        <f t="shared" si="3"/>
        <v>833333.3333333335</v>
      </c>
      <c r="C16" s="108">
        <f t="shared" si="0"/>
        <v>27777.777777777777</v>
      </c>
      <c r="D16" s="108">
        <f t="shared" si="1"/>
        <v>10616.438356164384</v>
      </c>
      <c r="E16" s="108">
        <f t="shared" si="2"/>
        <v>38394.21613394216</v>
      </c>
    </row>
    <row r="17" spans="1:5" ht="18">
      <c r="A17" s="107">
        <v>8</v>
      </c>
      <c r="B17" s="109">
        <f t="shared" si="3"/>
        <v>805555.5555555557</v>
      </c>
      <c r="C17" s="108">
        <f t="shared" si="0"/>
        <v>27777.777777777777</v>
      </c>
      <c r="D17" s="108">
        <f>B17*D$7*IF(A17=ODD(A17),30,IF(OR(A17=2,A17=14,A17=26,A17=38),28,31))/365</f>
        <v>10262.557077625572</v>
      </c>
      <c r="E17" s="108">
        <f t="shared" si="2"/>
        <v>38040.33485540335</v>
      </c>
    </row>
    <row r="18" spans="1:5" ht="18">
      <c r="A18" s="107">
        <v>9</v>
      </c>
      <c r="B18" s="109">
        <f t="shared" si="3"/>
        <v>777777.777777778</v>
      </c>
      <c r="C18" s="108">
        <f t="shared" si="0"/>
        <v>27777.777777777777</v>
      </c>
      <c r="D18" s="108">
        <f>B18*D$7*IF(A18=ODD(A18),30,IF(OR(A18=2,A18=14,A18=26,A18=38),28,31))/365</f>
        <v>9589.041095890414</v>
      </c>
      <c r="E18" s="108">
        <f t="shared" si="2"/>
        <v>37366.81887366819</v>
      </c>
    </row>
    <row r="19" spans="1:5" ht="18">
      <c r="A19" s="107">
        <v>10</v>
      </c>
      <c r="B19" s="109">
        <f t="shared" si="3"/>
        <v>750000.0000000002</v>
      </c>
      <c r="C19" s="108">
        <f t="shared" si="0"/>
        <v>27777.777777777777</v>
      </c>
      <c r="D19" s="108">
        <f>B19*D$7*IF(A19=ODD(A19),30,IF(OR(A19=2,A19=14,A19=26,A19=38),28,31))/365</f>
        <v>9554.794520547948</v>
      </c>
      <c r="E19" s="108">
        <f t="shared" si="2"/>
        <v>37332.57229832573</v>
      </c>
    </row>
    <row r="20" spans="1:5" ht="18">
      <c r="A20" s="107">
        <v>11</v>
      </c>
      <c r="B20" s="109">
        <f t="shared" si="3"/>
        <v>722222.2222222225</v>
      </c>
      <c r="C20" s="108">
        <f t="shared" si="0"/>
        <v>27777.777777777777</v>
      </c>
      <c r="D20" s="108">
        <f>B20*D$7*IF(A20=ODD(A20),30,IF(OR(A20=2,A20=14,A20=26,A20=38),28,31))/365</f>
        <v>8904.109589041098</v>
      </c>
      <c r="E20" s="108">
        <f t="shared" si="2"/>
        <v>36681.887366818875</v>
      </c>
    </row>
    <row r="21" spans="1:5" ht="18">
      <c r="A21" s="107">
        <v>12</v>
      </c>
      <c r="B21" s="109">
        <f t="shared" si="3"/>
        <v>694444.4444444447</v>
      </c>
      <c r="C21" s="108">
        <f t="shared" si="0"/>
        <v>27777.777777777777</v>
      </c>
      <c r="D21" s="108">
        <f>B21*D$7*IF(A21=ODD(A21),30,IF(OR(A21=2,A21=14,A21=26,A21=38),28,31))/365</f>
        <v>8847.031963470323</v>
      </c>
      <c r="E21" s="108">
        <f t="shared" si="2"/>
        <v>36624.8097412481</v>
      </c>
    </row>
    <row r="22" spans="1:5" ht="18">
      <c r="A22" s="107">
        <v>13</v>
      </c>
      <c r="B22" s="109">
        <f t="shared" si="3"/>
        <v>666666.666666667</v>
      </c>
      <c r="C22" s="108">
        <f t="shared" si="0"/>
        <v>27777.777777777777</v>
      </c>
      <c r="D22" s="108">
        <f aca="true" t="shared" si="4" ref="D22:D28">B22*D$7*IF(A22=ODD(A22),31,IF(OR(A22=2,A22=14,A22=26,A22=38),28,30))/365</f>
        <v>8493.15068493151</v>
      </c>
      <c r="E22" s="108">
        <f t="shared" si="2"/>
        <v>36270.928462709286</v>
      </c>
    </row>
    <row r="23" spans="1:5" ht="18">
      <c r="A23" s="107">
        <v>14</v>
      </c>
      <c r="B23" s="109">
        <f t="shared" si="3"/>
        <v>638888.8888888892</v>
      </c>
      <c r="C23" s="108">
        <f t="shared" si="0"/>
        <v>27777.777777777777</v>
      </c>
      <c r="D23" s="108">
        <f t="shared" si="4"/>
        <v>7351.598173515986</v>
      </c>
      <c r="E23" s="108">
        <f t="shared" si="2"/>
        <v>35129.37595129376</v>
      </c>
    </row>
    <row r="24" spans="1:5" ht="18">
      <c r="A24" s="107">
        <v>15</v>
      </c>
      <c r="B24" s="109">
        <f t="shared" si="3"/>
        <v>611111.1111111115</v>
      </c>
      <c r="C24" s="108">
        <f t="shared" si="0"/>
        <v>27777.777777777777</v>
      </c>
      <c r="D24" s="108">
        <f t="shared" si="4"/>
        <v>7785.388127853886</v>
      </c>
      <c r="E24" s="108">
        <f t="shared" si="2"/>
        <v>35563.165905631664</v>
      </c>
    </row>
    <row r="25" spans="1:5" ht="18">
      <c r="A25" s="107">
        <v>16</v>
      </c>
      <c r="B25" s="109">
        <f t="shared" si="3"/>
        <v>583333.3333333337</v>
      </c>
      <c r="C25" s="108">
        <f t="shared" si="0"/>
        <v>27777.777777777777</v>
      </c>
      <c r="D25" s="108">
        <f t="shared" si="4"/>
        <v>7191.780821917813</v>
      </c>
      <c r="E25" s="108">
        <f t="shared" si="2"/>
        <v>34969.55859969559</v>
      </c>
    </row>
    <row r="26" spans="1:5" ht="18">
      <c r="A26" s="107">
        <v>17</v>
      </c>
      <c r="B26" s="109">
        <f t="shared" si="3"/>
        <v>555555.555555556</v>
      </c>
      <c r="C26" s="108">
        <f t="shared" si="0"/>
        <v>27777.777777777777</v>
      </c>
      <c r="D26" s="108">
        <f t="shared" si="4"/>
        <v>7077.62557077626</v>
      </c>
      <c r="E26" s="108">
        <f t="shared" si="2"/>
        <v>34855.403348554035</v>
      </c>
    </row>
    <row r="27" spans="1:5" ht="18">
      <c r="A27" s="107">
        <v>18</v>
      </c>
      <c r="B27" s="109">
        <f t="shared" si="3"/>
        <v>527777.7777777782</v>
      </c>
      <c r="C27" s="108">
        <f t="shared" si="0"/>
        <v>27777.777777777777</v>
      </c>
      <c r="D27" s="108">
        <f t="shared" si="4"/>
        <v>6506.849315068498</v>
      </c>
      <c r="E27" s="108">
        <f t="shared" si="2"/>
        <v>34284.627092846276</v>
      </c>
    </row>
    <row r="28" spans="1:5" ht="18">
      <c r="A28" s="107">
        <v>19</v>
      </c>
      <c r="B28" s="109">
        <f t="shared" si="3"/>
        <v>500000.00000000047</v>
      </c>
      <c r="C28" s="108">
        <f t="shared" si="0"/>
        <v>27777.777777777777</v>
      </c>
      <c r="D28" s="108">
        <f t="shared" si="4"/>
        <v>6369.863013698637</v>
      </c>
      <c r="E28" s="108">
        <f t="shared" si="2"/>
        <v>34147.64079147641</v>
      </c>
    </row>
    <row r="29" spans="1:5" ht="18">
      <c r="A29" s="107">
        <v>20</v>
      </c>
      <c r="B29" s="109">
        <f t="shared" si="3"/>
        <v>472222.2222222227</v>
      </c>
      <c r="C29" s="108">
        <f t="shared" si="0"/>
        <v>27777.777777777777</v>
      </c>
      <c r="D29" s="108">
        <f>B29*D$7*IF(A29=ODD(A29),30,IF(OR(A29=2,A29=14,A29=26,A29=38),28,31))/365</f>
        <v>6015.981735159823</v>
      </c>
      <c r="E29" s="108">
        <f t="shared" si="2"/>
        <v>33793.7595129376</v>
      </c>
    </row>
    <row r="30" spans="1:5" ht="18">
      <c r="A30" s="107">
        <v>21</v>
      </c>
      <c r="B30" s="109">
        <f t="shared" si="3"/>
        <v>444444.44444444496</v>
      </c>
      <c r="C30" s="108">
        <f t="shared" si="0"/>
        <v>27777.777777777777</v>
      </c>
      <c r="D30" s="108">
        <f>B30*D$7*IF(A30=ODD(A30),30,IF(OR(A30=2,A30=14,A30=26,A30=38),28,31))/365</f>
        <v>5479.452054794527</v>
      </c>
      <c r="E30" s="108">
        <f t="shared" si="2"/>
        <v>33257.2298325723</v>
      </c>
    </row>
    <row r="31" spans="1:5" ht="18">
      <c r="A31" s="107">
        <v>22</v>
      </c>
      <c r="B31" s="109">
        <f t="shared" si="3"/>
        <v>416666.6666666672</v>
      </c>
      <c r="C31" s="108">
        <f t="shared" si="0"/>
        <v>27777.777777777777</v>
      </c>
      <c r="D31" s="108">
        <f>B31*D$7*IF(A31=ODD(A31),30,IF(OR(A31=2,A31=14,A31=26,A31=38),28,31))/365</f>
        <v>5308.219178082199</v>
      </c>
      <c r="E31" s="108">
        <f t="shared" si="2"/>
        <v>33085.99695585998</v>
      </c>
    </row>
    <row r="32" spans="1:5" ht="18">
      <c r="A32" s="107">
        <v>23</v>
      </c>
      <c r="B32" s="109">
        <f t="shared" si="3"/>
        <v>388888.88888888946</v>
      </c>
      <c r="C32" s="108">
        <f t="shared" si="0"/>
        <v>27777.777777777777</v>
      </c>
      <c r="D32" s="108">
        <f>B32*D$7*IF(A32=ODD(A32),30,IF(OR(A32=2,A32=14,A32=26,A32=38),28,31))/365</f>
        <v>4794.5205479452125</v>
      </c>
      <c r="E32" s="108">
        <f t="shared" si="2"/>
        <v>32572.29832572299</v>
      </c>
    </row>
    <row r="33" spans="1:5" ht="18">
      <c r="A33" s="107">
        <v>24</v>
      </c>
      <c r="B33" s="109">
        <f t="shared" si="3"/>
        <v>361111.1111111117</v>
      </c>
      <c r="C33" s="108">
        <f t="shared" si="0"/>
        <v>27777.777777777777</v>
      </c>
      <c r="D33" s="108">
        <f>B33*D$7*IF(A33=ODD(A33),30,IF(OR(A33=2,A33=14,A33=26,A33=38),28,31))/365</f>
        <v>4600.456621004573</v>
      </c>
      <c r="E33" s="108">
        <f t="shared" si="2"/>
        <v>32378.23439878235</v>
      </c>
    </row>
    <row r="34" spans="1:5" ht="18">
      <c r="A34" s="107">
        <v>25</v>
      </c>
      <c r="B34" s="109">
        <f t="shared" si="3"/>
        <v>333333.33333333395</v>
      </c>
      <c r="C34" s="108">
        <f t="shared" si="0"/>
        <v>27777.777777777777</v>
      </c>
      <c r="D34" s="108">
        <f aca="true" t="shared" si="5" ref="D34:D40">B34*D$7*IF(A34=ODD(A34),31,IF(OR(A34=2,A34=14,A34=26,A34=38),28,30))/365</f>
        <v>4246.575342465761</v>
      </c>
      <c r="E34" s="108">
        <f t="shared" si="2"/>
        <v>32024.35312024354</v>
      </c>
    </row>
    <row r="35" spans="1:5" ht="18">
      <c r="A35" s="107">
        <v>26</v>
      </c>
      <c r="B35" s="109">
        <f t="shared" si="3"/>
        <v>305555.5555555562</v>
      </c>
      <c r="C35" s="108">
        <f t="shared" si="0"/>
        <v>27777.777777777777</v>
      </c>
      <c r="D35" s="108">
        <f t="shared" si="5"/>
        <v>3515.981735159825</v>
      </c>
      <c r="E35" s="108">
        <f t="shared" si="2"/>
        <v>31293.759512937602</v>
      </c>
    </row>
    <row r="36" spans="1:5" ht="18">
      <c r="A36" s="107">
        <v>27</v>
      </c>
      <c r="B36" s="109">
        <f t="shared" si="3"/>
        <v>277777.77777777845</v>
      </c>
      <c r="C36" s="108">
        <f t="shared" si="0"/>
        <v>27777.777777777777</v>
      </c>
      <c r="D36" s="108">
        <f t="shared" si="5"/>
        <v>3538.8127853881365</v>
      </c>
      <c r="E36" s="108">
        <f t="shared" si="2"/>
        <v>31316.590563165915</v>
      </c>
    </row>
    <row r="37" spans="1:5" ht="18">
      <c r="A37" s="107">
        <v>28</v>
      </c>
      <c r="B37" s="109">
        <f t="shared" si="3"/>
        <v>250000.00000000067</v>
      </c>
      <c r="C37" s="108">
        <f t="shared" si="0"/>
        <v>27777.777777777777</v>
      </c>
      <c r="D37" s="108">
        <f t="shared" si="5"/>
        <v>3082.191780821926</v>
      </c>
      <c r="E37" s="108">
        <f t="shared" si="2"/>
        <v>30859.969558599703</v>
      </c>
    </row>
    <row r="38" spans="1:5" ht="18">
      <c r="A38" s="107">
        <v>29</v>
      </c>
      <c r="B38" s="109">
        <f t="shared" si="3"/>
        <v>222222.2222222229</v>
      </c>
      <c r="C38" s="108">
        <f t="shared" si="0"/>
        <v>27777.777777777777</v>
      </c>
      <c r="D38" s="108">
        <f t="shared" si="5"/>
        <v>2831.05022831051</v>
      </c>
      <c r="E38" s="108">
        <f t="shared" si="2"/>
        <v>30608.828006088286</v>
      </c>
    </row>
    <row r="39" spans="1:5" ht="18">
      <c r="A39" s="107">
        <v>30</v>
      </c>
      <c r="B39" s="109">
        <f t="shared" si="3"/>
        <v>194444.4444444451</v>
      </c>
      <c r="C39" s="108">
        <f t="shared" si="0"/>
        <v>27777.777777777777</v>
      </c>
      <c r="D39" s="108">
        <f t="shared" si="5"/>
        <v>2397.2602739726112</v>
      </c>
      <c r="E39" s="108">
        <f t="shared" si="2"/>
        <v>30175.038051750387</v>
      </c>
    </row>
    <row r="40" spans="1:5" ht="18">
      <c r="A40" s="107">
        <v>31</v>
      </c>
      <c r="B40" s="109">
        <f t="shared" si="3"/>
        <v>166666.66666666733</v>
      </c>
      <c r="C40" s="108">
        <f t="shared" si="0"/>
        <v>27777.777777777777</v>
      </c>
      <c r="D40" s="108">
        <f t="shared" si="5"/>
        <v>2123.287671232885</v>
      </c>
      <c r="E40" s="108">
        <f t="shared" si="2"/>
        <v>29901.06544901066</v>
      </c>
    </row>
    <row r="41" spans="1:5" ht="18">
      <c r="A41" s="107">
        <v>32</v>
      </c>
      <c r="B41" s="109">
        <f t="shared" si="3"/>
        <v>138888.88888888955</v>
      </c>
      <c r="C41" s="108">
        <f t="shared" si="0"/>
        <v>27777.777777777777</v>
      </c>
      <c r="D41" s="108">
        <f>B41*D$7*IF(A41=ODD(A41),30,IF(OR(A41=2,A41=14,A41=26,A41=38),28,31))/365</f>
        <v>1769.406392694072</v>
      </c>
      <c r="E41" s="108">
        <f t="shared" si="2"/>
        <v>29547.18417047185</v>
      </c>
    </row>
    <row r="42" spans="1:5" ht="18">
      <c r="A42" s="107">
        <v>33</v>
      </c>
      <c r="B42" s="109">
        <f t="shared" si="3"/>
        <v>111111.11111111176</v>
      </c>
      <c r="C42" s="108">
        <f t="shared" si="0"/>
        <v>27777.777777777777</v>
      </c>
      <c r="D42" s="108">
        <f>B42*D$7*IF(A42=ODD(A42),30,IF(OR(A42=2,A42=14,A42=26,A42=38),28,31))/365</f>
        <v>1369.863013698638</v>
      </c>
      <c r="E42" s="108">
        <f t="shared" si="2"/>
        <v>29147.640791476417</v>
      </c>
    </row>
    <row r="43" spans="1:5" ht="18">
      <c r="A43" s="107">
        <v>34</v>
      </c>
      <c r="B43" s="109">
        <f t="shared" si="3"/>
        <v>83333.33333333398</v>
      </c>
      <c r="C43" s="108">
        <f t="shared" si="0"/>
        <v>27777.777777777777</v>
      </c>
      <c r="D43" s="108">
        <f>B43*D$7*IF(A43=ODD(A43),30,IF(OR(A43=2,A43=14,A43=26,A43=38),28,31))/365</f>
        <v>1061.6438356164465</v>
      </c>
      <c r="E43" s="108">
        <f t="shared" si="2"/>
        <v>28839.421613394225</v>
      </c>
    </row>
    <row r="44" spans="1:5" ht="18">
      <c r="A44" s="107">
        <v>35</v>
      </c>
      <c r="B44" s="109">
        <f t="shared" si="3"/>
        <v>55555.5555555562</v>
      </c>
      <c r="C44" s="108">
        <f t="shared" si="0"/>
        <v>27777.777777777777</v>
      </c>
      <c r="D44" s="108">
        <f>B44*D$7*IF(A44=ODD(A44),30,IF(OR(A44=2,A44=14,A44=26,A44=38),28,31))/365</f>
        <v>684.931506849323</v>
      </c>
      <c r="E44" s="108">
        <f t="shared" si="2"/>
        <v>28462.7092846271</v>
      </c>
    </row>
    <row r="45" spans="1:5" ht="18">
      <c r="A45" s="107">
        <v>36</v>
      </c>
      <c r="B45" s="109">
        <f t="shared" si="3"/>
        <v>27777.777777778425</v>
      </c>
      <c r="C45" s="108">
        <f t="shared" si="0"/>
        <v>27777.777777777777</v>
      </c>
      <c r="D45" s="108">
        <f>B45*D$7*IF(A45=ODD(A45),30,IF(OR(A45=2,A45=14,A45=26,A45=38),28,31))/365</f>
        <v>353.881278538821</v>
      </c>
      <c r="E45" s="108">
        <f t="shared" si="2"/>
        <v>28131.6590563166</v>
      </c>
    </row>
    <row r="46" spans="1:5" ht="18">
      <c r="A46" s="76"/>
      <c r="B46" s="109">
        <f t="shared" si="3"/>
        <v>6.475602276623249E-10</v>
      </c>
      <c r="C46" s="108"/>
      <c r="D46" s="108">
        <f>B46*D$7*IF(A46=ODD(A46),31,IF(OR(A46=2,A46=14,A46=26,A46=38),28,30))/365</f>
        <v>7.983619245151951E-12</v>
      </c>
      <c r="E46" s="108">
        <f t="shared" si="2"/>
        <v>7.983619245151951E-12</v>
      </c>
    </row>
    <row r="48" spans="1:5" s="99" customFormat="1" ht="30">
      <c r="A48" s="99" t="s">
        <v>146</v>
      </c>
      <c r="C48" s="110">
        <f>SUM(C10:C47)</f>
        <v>999999.9999999993</v>
      </c>
      <c r="D48" s="110">
        <f>SUM(D10:D47)</f>
        <v>230924.65753424677</v>
      </c>
      <c r="E48" s="110">
        <f>SUM(E10:E46)</f>
        <v>1230924.6575342468</v>
      </c>
    </row>
  </sheetData>
  <sheetProtection/>
  <mergeCells count="3">
    <mergeCell ref="A6:B6"/>
    <mergeCell ref="A7:B7"/>
    <mergeCell ref="A8:E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4"/>
  <sheetViews>
    <sheetView workbookViewId="0" topLeftCell="A1">
      <selection activeCell="K44" sqref="K44"/>
    </sheetView>
  </sheetViews>
  <sheetFormatPr defaultColWidth="9.00390625" defaultRowHeight="12.75"/>
  <cols>
    <col min="1" max="1" width="61.125" style="0" customWidth="1"/>
    <col min="2" max="2" width="15.125" style="0" customWidth="1"/>
    <col min="3" max="3" width="16.75390625" style="0" customWidth="1"/>
    <col min="4" max="4" width="15.00390625" style="0" customWidth="1"/>
    <col min="5" max="5" width="14.625" style="0" customWidth="1"/>
    <col min="6" max="6" width="16.00390625" style="0" customWidth="1"/>
    <col min="9" max="9" width="28.00390625" style="0" customWidth="1"/>
  </cols>
  <sheetData>
    <row r="1" s="55" customFormat="1" ht="33.75">
      <c r="A1" s="54" t="s">
        <v>83</v>
      </c>
    </row>
    <row r="2" ht="12.75">
      <c r="I2" s="4"/>
    </row>
    <row r="3" s="56" customFormat="1" ht="26.25">
      <c r="A3" s="56" t="s">
        <v>84</v>
      </c>
    </row>
    <row r="4" s="56" customFormat="1" ht="26.25">
      <c r="A4" s="56" t="s">
        <v>85</v>
      </c>
    </row>
    <row r="5" s="56" customFormat="1" ht="26.25">
      <c r="A5" s="56" t="s">
        <v>86</v>
      </c>
    </row>
    <row r="6" s="56" customFormat="1" ht="26.25">
      <c r="A6" s="57" t="s">
        <v>87</v>
      </c>
    </row>
    <row r="7" spans="1:6" s="56" customFormat="1" ht="26.25">
      <c r="A7" s="58" t="s">
        <v>88</v>
      </c>
      <c r="B7" s="56" t="s">
        <v>89</v>
      </c>
      <c r="E7" s="59"/>
      <c r="F7" s="59"/>
    </row>
    <row r="8" spans="1:6" s="56" customFormat="1" ht="26.25">
      <c r="A8" s="58" t="s">
        <v>90</v>
      </c>
      <c r="B8" s="56" t="s">
        <v>91</v>
      </c>
      <c r="E8" s="59"/>
      <c r="F8" s="59"/>
    </row>
    <row r="9" spans="1:6" s="56" customFormat="1" ht="26.25">
      <c r="A9" s="58" t="s">
        <v>92</v>
      </c>
      <c r="B9" s="56" t="s">
        <v>93</v>
      </c>
      <c r="E9" s="59"/>
      <c r="F9" s="59"/>
    </row>
    <row r="10" spans="1:6" s="56" customFormat="1" ht="26.25">
      <c r="A10" s="58"/>
      <c r="E10" s="59"/>
      <c r="F10" s="59"/>
    </row>
    <row r="11" spans="1:6" s="56" customFormat="1" ht="26.25">
      <c r="A11" s="58"/>
      <c r="E11" s="59"/>
      <c r="F11" s="59"/>
    </row>
    <row r="12" s="56" customFormat="1" ht="26.25">
      <c r="A12" s="60" t="s">
        <v>94</v>
      </c>
    </row>
    <row r="13" spans="1:2" s="56" customFormat="1" ht="26.25">
      <c r="A13" s="58" t="s">
        <v>88</v>
      </c>
      <c r="B13" s="31" t="s">
        <v>106</v>
      </c>
    </row>
    <row r="14" spans="1:2" s="56" customFormat="1" ht="26.25">
      <c r="A14" s="58" t="s">
        <v>90</v>
      </c>
      <c r="B14" s="31" t="s">
        <v>107</v>
      </c>
    </row>
    <row r="15" s="56" customFormat="1" ht="26.25">
      <c r="A15" s="58"/>
    </row>
    <row r="16" s="56" customFormat="1" ht="26.25">
      <c r="A16" s="56" t="s">
        <v>108</v>
      </c>
    </row>
    <row r="17" s="56" customFormat="1" ht="26.25">
      <c r="A17" s="56" t="s">
        <v>95</v>
      </c>
    </row>
    <row r="18" s="56" customFormat="1" ht="26.25">
      <c r="A18" s="56" t="s">
        <v>109</v>
      </c>
    </row>
    <row r="37" s="33" customFormat="1" ht="31.5">
      <c r="A37" s="32" t="s">
        <v>83</v>
      </c>
    </row>
    <row r="38" ht="12.75">
      <c r="I38" s="4"/>
    </row>
    <row r="39" spans="1:2" s="56" customFormat="1" ht="26.25">
      <c r="A39" s="56" t="s">
        <v>96</v>
      </c>
      <c r="B39" s="56">
        <v>9.81</v>
      </c>
    </row>
    <row r="40" s="56" customFormat="1" ht="26.25">
      <c r="A40" s="56" t="s">
        <v>110</v>
      </c>
    </row>
    <row r="41" spans="1:6" s="56" customFormat="1" ht="26.25">
      <c r="A41" s="56" t="s">
        <v>97</v>
      </c>
      <c r="B41" s="56">
        <v>20</v>
      </c>
      <c r="C41" s="56">
        <v>40</v>
      </c>
      <c r="D41" s="56">
        <v>60</v>
      </c>
      <c r="E41" s="56">
        <v>80</v>
      </c>
      <c r="F41" s="56">
        <v>100</v>
      </c>
    </row>
    <row r="42" s="56" customFormat="1" ht="26.25"/>
    <row r="43" spans="1:6" s="56" customFormat="1" ht="26.25">
      <c r="A43" s="56" t="s">
        <v>98</v>
      </c>
      <c r="B43" s="235" t="s">
        <v>99</v>
      </c>
      <c r="C43" s="235"/>
      <c r="D43" s="235"/>
      <c r="E43" s="235"/>
      <c r="F43" s="235"/>
    </row>
    <row r="44" spans="1:7" s="56" customFormat="1" ht="26.25">
      <c r="A44" s="56">
        <v>15</v>
      </c>
      <c r="B44" s="59">
        <f aca="true" t="shared" si="0" ref="B44:F48">B$41^2*SIN(2*$A44*3.14/180)/$B$39</f>
        <v>20.37798583661987</v>
      </c>
      <c r="C44" s="59">
        <f t="shared" si="0"/>
        <v>81.51194334647948</v>
      </c>
      <c r="D44" s="59">
        <f t="shared" si="0"/>
        <v>183.40187252957884</v>
      </c>
      <c r="E44" s="59">
        <f t="shared" si="0"/>
        <v>326.04777338591794</v>
      </c>
      <c r="F44" s="59">
        <f t="shared" si="0"/>
        <v>509.4496459154968</v>
      </c>
      <c r="G44" s="57"/>
    </row>
    <row r="45" spans="1:7" s="56" customFormat="1" ht="26.25">
      <c r="A45" s="56">
        <v>30</v>
      </c>
      <c r="B45" s="59">
        <f t="shared" si="0"/>
        <v>35.301114760136365</v>
      </c>
      <c r="C45" s="59">
        <f t="shared" si="0"/>
        <v>141.20445904054546</v>
      </c>
      <c r="D45" s="59">
        <f t="shared" si="0"/>
        <v>317.71003284122725</v>
      </c>
      <c r="E45" s="59">
        <f t="shared" si="0"/>
        <v>564.8178361621818</v>
      </c>
      <c r="F45" s="59">
        <f t="shared" si="0"/>
        <v>882.527869003409</v>
      </c>
      <c r="G45" s="58"/>
    </row>
    <row r="46" spans="1:7" s="56" customFormat="1" ht="26.25">
      <c r="A46" s="56">
        <v>45</v>
      </c>
      <c r="B46" s="59">
        <f t="shared" si="0"/>
        <v>40.774706745436674</v>
      </c>
      <c r="C46" s="59">
        <f t="shared" si="0"/>
        <v>163.0988269817467</v>
      </c>
      <c r="D46" s="59">
        <f t="shared" si="0"/>
        <v>366.9723607089301</v>
      </c>
      <c r="E46" s="59">
        <f t="shared" si="0"/>
        <v>652.3953079269868</v>
      </c>
      <c r="F46" s="59">
        <f t="shared" si="0"/>
        <v>1019.367668635917</v>
      </c>
      <c r="G46" s="58"/>
    </row>
    <row r="47" spans="1:7" s="56" customFormat="1" ht="26.25">
      <c r="A47" s="56">
        <v>60</v>
      </c>
      <c r="B47" s="59">
        <f t="shared" si="0"/>
        <v>35.33356982900166</v>
      </c>
      <c r="C47" s="59">
        <f t="shared" si="0"/>
        <v>141.33427931600664</v>
      </c>
      <c r="D47" s="59">
        <f t="shared" si="0"/>
        <v>318.00212846101493</v>
      </c>
      <c r="E47" s="59">
        <f t="shared" si="0"/>
        <v>565.3371172640266</v>
      </c>
      <c r="F47" s="59">
        <f t="shared" si="0"/>
        <v>883.3392457250416</v>
      </c>
      <c r="G47" s="58"/>
    </row>
    <row r="48" spans="1:7" s="56" customFormat="1" ht="26.25">
      <c r="A48" s="56">
        <v>75</v>
      </c>
      <c r="B48" s="59">
        <f t="shared" si="0"/>
        <v>20.434208277824187</v>
      </c>
      <c r="C48" s="59">
        <f t="shared" si="0"/>
        <v>81.73683311129675</v>
      </c>
      <c r="D48" s="59">
        <f t="shared" si="0"/>
        <v>183.9078745004177</v>
      </c>
      <c r="E48" s="59">
        <f t="shared" si="0"/>
        <v>326.947332445187</v>
      </c>
      <c r="F48" s="59">
        <f t="shared" si="0"/>
        <v>510.8552069456047</v>
      </c>
      <c r="G48" s="58"/>
    </row>
    <row r="49" ht="12.75">
      <c r="G49" s="61"/>
    </row>
    <row r="50" ht="12.75">
      <c r="G50" s="62"/>
    </row>
    <row r="51" spans="7:8" ht="12.75">
      <c r="G51" s="61"/>
      <c r="H51" s="63"/>
    </row>
    <row r="52" spans="7:8" ht="12.75">
      <c r="G52" s="61"/>
      <c r="H52" s="63"/>
    </row>
    <row r="53" ht="12.75">
      <c r="G53" s="61"/>
    </row>
    <row r="98" s="35" customFormat="1" ht="26.25">
      <c r="A98" s="34" t="s">
        <v>100</v>
      </c>
    </row>
    <row r="99" spans="1:6" ht="12.75">
      <c r="A99" s="64"/>
      <c r="B99" s="65"/>
      <c r="C99" s="65"/>
      <c r="D99" s="65"/>
      <c r="E99" s="65"/>
      <c r="F99" s="65"/>
    </row>
    <row r="100" spans="1:2" s="66" customFormat="1" ht="20.25">
      <c r="A100" s="237" t="s">
        <v>11</v>
      </c>
      <c r="B100" s="237"/>
    </row>
    <row r="101" spans="1:2" s="66" customFormat="1" ht="20.25">
      <c r="A101" s="66" t="s">
        <v>96</v>
      </c>
      <c r="B101" s="66">
        <v>9.81</v>
      </c>
    </row>
    <row r="102" spans="1:2" s="66" customFormat="1" ht="20.25">
      <c r="A102" s="66" t="s">
        <v>97</v>
      </c>
      <c r="B102" s="66">
        <v>20</v>
      </c>
    </row>
    <row r="103" spans="1:2" s="66" customFormat="1" ht="20.25">
      <c r="A103" s="66" t="s">
        <v>98</v>
      </c>
      <c r="B103" s="66">
        <v>45</v>
      </c>
    </row>
    <row r="104" s="66" customFormat="1" ht="20.25"/>
    <row r="105" spans="1:2" s="66" customFormat="1" ht="20.25">
      <c r="A105" s="236" t="s">
        <v>111</v>
      </c>
      <c r="B105" s="236"/>
    </row>
    <row r="106" spans="1:5" s="66" customFormat="1" ht="20.25">
      <c r="A106" s="68" t="s">
        <v>101</v>
      </c>
      <c r="B106" s="67" t="s">
        <v>102</v>
      </c>
      <c r="C106" s="67" t="s">
        <v>103</v>
      </c>
      <c r="D106" s="67"/>
      <c r="E106" s="67"/>
    </row>
    <row r="107" spans="1:5" s="66" customFormat="1" ht="20.25">
      <c r="A107" s="68">
        <v>0</v>
      </c>
      <c r="B107" s="69">
        <f aca="true" t="shared" si="1" ref="B107:B127">TAN(B$103*3.14/180)*A107-$B$101*A107^2/(2*B$102^2*COS(B$103*3.14/180)^2)</f>
        <v>0</v>
      </c>
      <c r="C107" s="70">
        <f aca="true" t="shared" si="2" ref="C107:C128">A107/(B$102*COS(B$103*3.14/180))</f>
        <v>0</v>
      </c>
      <c r="E107" s="70"/>
    </row>
    <row r="108" spans="1:5" s="66" customFormat="1" ht="20.25">
      <c r="A108" s="68">
        <v>2</v>
      </c>
      <c r="B108" s="69">
        <f t="shared" si="1"/>
        <v>1.9003860377011432</v>
      </c>
      <c r="C108" s="70">
        <f t="shared" si="2"/>
        <v>0.1413650810434401</v>
      </c>
      <c r="E108" s="70"/>
    </row>
    <row r="109" spans="1:5" s="66" customFormat="1" ht="20.25">
      <c r="A109" s="68">
        <v>4</v>
      </c>
      <c r="B109" s="69">
        <f t="shared" si="1"/>
        <v>3.604728190384402</v>
      </c>
      <c r="C109" s="70">
        <f t="shared" si="2"/>
        <v>0.2827301620868802</v>
      </c>
      <c r="E109" s="70"/>
    </row>
    <row r="110" spans="1:5" s="66" customFormat="1" ht="20.25">
      <c r="A110" s="68">
        <v>6</v>
      </c>
      <c r="B110" s="69">
        <f t="shared" si="1"/>
        <v>5.113026458049776</v>
      </c>
      <c r="C110" s="70">
        <f t="shared" si="2"/>
        <v>0.42409524313032027</v>
      </c>
      <c r="E110" s="70"/>
    </row>
    <row r="111" spans="1:5" s="66" customFormat="1" ht="20.25">
      <c r="A111" s="68">
        <v>8</v>
      </c>
      <c r="B111" s="69">
        <f t="shared" si="1"/>
        <v>6.425280840697267</v>
      </c>
      <c r="C111" s="70">
        <f t="shared" si="2"/>
        <v>0.5654603241737604</v>
      </c>
      <c r="E111" s="70"/>
    </row>
    <row r="112" spans="1:5" s="66" customFormat="1" ht="20.25">
      <c r="A112" s="68">
        <v>10</v>
      </c>
      <c r="B112" s="69">
        <f t="shared" si="1"/>
        <v>7.541491338326873</v>
      </c>
      <c r="C112" s="70">
        <f t="shared" si="2"/>
        <v>0.7068254052172004</v>
      </c>
      <c r="E112" s="70"/>
    </row>
    <row r="113" spans="1:5" s="66" customFormat="1" ht="20.25">
      <c r="A113" s="68">
        <v>12</v>
      </c>
      <c r="B113" s="69">
        <f t="shared" si="1"/>
        <v>8.461657950938594</v>
      </c>
      <c r="C113" s="70">
        <f t="shared" si="2"/>
        <v>0.8481904862606405</v>
      </c>
      <c r="E113" s="70"/>
    </row>
    <row r="114" spans="1:5" s="66" customFormat="1" ht="20.25">
      <c r="A114" s="68">
        <v>14</v>
      </c>
      <c r="B114" s="69">
        <f t="shared" si="1"/>
        <v>9.185780678532431</v>
      </c>
      <c r="C114" s="70">
        <f t="shared" si="2"/>
        <v>0.9895555673040806</v>
      </c>
      <c r="E114" s="70"/>
    </row>
    <row r="115" spans="1:5" s="66" customFormat="1" ht="20.25">
      <c r="A115" s="68">
        <v>16</v>
      </c>
      <c r="B115" s="69">
        <f t="shared" si="1"/>
        <v>9.713859521108386</v>
      </c>
      <c r="C115" s="70">
        <f t="shared" si="2"/>
        <v>1.1309206483475207</v>
      </c>
      <c r="E115" s="70"/>
    </row>
    <row r="116" spans="1:5" s="66" customFormat="1" ht="20.25">
      <c r="A116" s="68">
        <v>18</v>
      </c>
      <c r="B116" s="69">
        <f t="shared" si="1"/>
        <v>10.045894478666455</v>
      </c>
      <c r="C116" s="70">
        <f t="shared" si="2"/>
        <v>1.2722857293909609</v>
      </c>
      <c r="E116" s="70"/>
    </row>
    <row r="117" spans="1:5" s="66" customFormat="1" ht="20.25">
      <c r="A117" s="68">
        <v>20</v>
      </c>
      <c r="B117" s="69">
        <f t="shared" si="1"/>
        <v>10.181885551206639</v>
      </c>
      <c r="C117" s="70">
        <f t="shared" si="2"/>
        <v>1.4136508104344008</v>
      </c>
      <c r="E117" s="70"/>
    </row>
    <row r="118" spans="1:5" s="66" customFormat="1" ht="20.25">
      <c r="A118" s="68">
        <v>22</v>
      </c>
      <c r="B118" s="69">
        <f t="shared" si="1"/>
        <v>10.12183273872894</v>
      </c>
      <c r="C118" s="70">
        <f t="shared" si="2"/>
        <v>1.555015891477841</v>
      </c>
      <c r="E118" s="70"/>
    </row>
    <row r="119" spans="1:5" s="66" customFormat="1" ht="20.25">
      <c r="A119" s="68">
        <v>24</v>
      </c>
      <c r="B119" s="69">
        <f t="shared" si="1"/>
        <v>9.865736041233351</v>
      </c>
      <c r="C119" s="70">
        <f t="shared" si="2"/>
        <v>1.696380972521281</v>
      </c>
      <c r="E119" s="70"/>
    </row>
    <row r="120" spans="1:5" s="66" customFormat="1" ht="20.25">
      <c r="A120" s="68">
        <v>26</v>
      </c>
      <c r="B120" s="69">
        <f t="shared" si="1"/>
        <v>9.413595458719882</v>
      </c>
      <c r="C120" s="70">
        <f t="shared" si="2"/>
        <v>1.8377460535647212</v>
      </c>
      <c r="E120" s="70"/>
    </row>
    <row r="121" spans="1:5" s="66" customFormat="1" ht="20.25">
      <c r="A121" s="68">
        <v>28</v>
      </c>
      <c r="B121" s="69">
        <f t="shared" si="1"/>
        <v>8.765410991188531</v>
      </c>
      <c r="C121" s="70">
        <f t="shared" si="2"/>
        <v>1.9791111346081611</v>
      </c>
      <c r="E121" s="70"/>
    </row>
    <row r="122" spans="1:5" s="66" customFormat="1" ht="20.25">
      <c r="A122" s="68">
        <v>30</v>
      </c>
      <c r="B122" s="69">
        <f t="shared" si="1"/>
        <v>7.921182638639294</v>
      </c>
      <c r="C122" s="70">
        <f t="shared" si="2"/>
        <v>2.1204762156516015</v>
      </c>
      <c r="E122" s="70"/>
    </row>
    <row r="123" spans="1:5" s="66" customFormat="1" ht="20.25">
      <c r="A123" s="68">
        <v>32</v>
      </c>
      <c r="B123" s="69">
        <f t="shared" si="1"/>
        <v>6.880910401072175</v>
      </c>
      <c r="C123" s="70">
        <f t="shared" si="2"/>
        <v>2.2618412966950414</v>
      </c>
      <c r="E123" s="70"/>
    </row>
    <row r="124" spans="1:5" s="66" customFormat="1" ht="20.25">
      <c r="A124" s="68">
        <v>34</v>
      </c>
      <c r="B124" s="69">
        <f t="shared" si="1"/>
        <v>5.644594278487165</v>
      </c>
      <c r="C124" s="70">
        <f t="shared" si="2"/>
        <v>2.4032063777384813</v>
      </c>
      <c r="E124" s="70"/>
    </row>
    <row r="125" spans="1:5" s="66" customFormat="1" ht="20.25">
      <c r="A125" s="68">
        <v>36</v>
      </c>
      <c r="B125" s="69">
        <f t="shared" si="1"/>
        <v>4.212234270884277</v>
      </c>
      <c r="C125" s="70">
        <f t="shared" si="2"/>
        <v>2.5445714587819217</v>
      </c>
      <c r="E125" s="70"/>
    </row>
    <row r="126" spans="1:5" s="66" customFormat="1" ht="20.25">
      <c r="A126" s="68">
        <v>38</v>
      </c>
      <c r="B126" s="69">
        <f t="shared" si="1"/>
        <v>2.5838303782634995</v>
      </c>
      <c r="C126" s="70">
        <f t="shared" si="2"/>
        <v>2.6859365398253616</v>
      </c>
      <c r="E126" s="70"/>
    </row>
    <row r="127" spans="1:5" s="66" customFormat="1" ht="20.25">
      <c r="A127" s="68">
        <v>40</v>
      </c>
      <c r="B127" s="69">
        <f t="shared" si="1"/>
        <v>0.7593826006248463</v>
      </c>
      <c r="C127" s="70">
        <f t="shared" si="2"/>
        <v>2.8273016208688015</v>
      </c>
      <c r="E127" s="70"/>
    </row>
    <row r="128" spans="1:5" s="66" customFormat="1" ht="20.25">
      <c r="A128" s="71">
        <v>40.77463881134686</v>
      </c>
      <c r="B128" s="66">
        <v>0</v>
      </c>
      <c r="C128" s="70">
        <f t="shared" si="2"/>
        <v>2.882055060041523</v>
      </c>
      <c r="E128" s="70"/>
    </row>
    <row r="129" spans="1:6" ht="12.75">
      <c r="A129" s="72"/>
      <c r="B129" s="3"/>
      <c r="C129" s="65"/>
      <c r="D129" s="65"/>
      <c r="E129" s="73"/>
      <c r="F129" s="65"/>
    </row>
    <row r="130" spans="1:2" ht="12.75">
      <c r="A130" s="72"/>
      <c r="B130" s="3"/>
    </row>
    <row r="153" ht="15.75">
      <c r="A153" s="2" t="s">
        <v>104</v>
      </c>
    </row>
    <row r="155" spans="1:2" ht="12.75">
      <c r="A155" t="s">
        <v>96</v>
      </c>
      <c r="B155">
        <v>1.63</v>
      </c>
    </row>
    <row r="156" spans="1:6" ht="12.75">
      <c r="A156" s="207" t="s">
        <v>112</v>
      </c>
      <c r="B156" s="207"/>
      <c r="C156" s="207"/>
      <c r="D156" s="207"/>
      <c r="E156" s="207"/>
      <c r="F156" s="207"/>
    </row>
    <row r="157" spans="1:6" ht="12.75">
      <c r="A157" s="61" t="s">
        <v>97</v>
      </c>
      <c r="B157">
        <v>10</v>
      </c>
      <c r="C157">
        <v>40</v>
      </c>
      <c r="D157">
        <v>60</v>
      </c>
      <c r="E157">
        <v>80</v>
      </c>
      <c r="F157">
        <v>100</v>
      </c>
    </row>
    <row r="159" spans="1:6" ht="12.75">
      <c r="A159" s="61" t="s">
        <v>98</v>
      </c>
      <c r="B159" s="207" t="s">
        <v>105</v>
      </c>
      <c r="C159" s="207"/>
      <c r="D159" s="207"/>
      <c r="E159" s="207"/>
      <c r="F159" s="207"/>
    </row>
    <row r="160" spans="1:6" ht="12.75">
      <c r="A160">
        <v>15</v>
      </c>
      <c r="B160" s="43">
        <f aca="true" t="shared" si="3" ref="B160:F164">B$41^2*SIN(2*$A160*3.14/180)/$B$155</f>
        <v>122.64296997376746</v>
      </c>
      <c r="C160" s="43">
        <f t="shared" si="3"/>
        <v>490.57187989506986</v>
      </c>
      <c r="D160" s="43">
        <f t="shared" si="3"/>
        <v>1103.7867297639073</v>
      </c>
      <c r="E160" s="43">
        <f t="shared" si="3"/>
        <v>1962.2875195802794</v>
      </c>
      <c r="F160" s="43">
        <f t="shared" si="3"/>
        <v>3066.0742493441867</v>
      </c>
    </row>
    <row r="161" spans="1:6" ht="12.75">
      <c r="A161">
        <v>30</v>
      </c>
      <c r="B161" s="43">
        <f t="shared" si="3"/>
        <v>212.45640232940968</v>
      </c>
      <c r="C161" s="43">
        <f t="shared" si="3"/>
        <v>849.8256093176387</v>
      </c>
      <c r="D161" s="43">
        <f t="shared" si="3"/>
        <v>1912.107620964687</v>
      </c>
      <c r="E161" s="43">
        <f t="shared" si="3"/>
        <v>3399.302437270555</v>
      </c>
      <c r="F161" s="43">
        <f t="shared" si="3"/>
        <v>5311.410058235241</v>
      </c>
    </row>
    <row r="162" spans="1:6" ht="12.75">
      <c r="A162">
        <v>45</v>
      </c>
      <c r="B162" s="43">
        <f t="shared" si="3"/>
        <v>245.39869519799623</v>
      </c>
      <c r="C162" s="43">
        <f t="shared" si="3"/>
        <v>981.5947807919849</v>
      </c>
      <c r="D162" s="43">
        <f t="shared" si="3"/>
        <v>2208.5882567819663</v>
      </c>
      <c r="E162" s="43">
        <f t="shared" si="3"/>
        <v>3926.3791231679397</v>
      </c>
      <c r="F162" s="43">
        <f t="shared" si="3"/>
        <v>6134.967379949906</v>
      </c>
    </row>
    <row r="163" spans="1:6" ht="12.75">
      <c r="A163">
        <v>60</v>
      </c>
      <c r="B163" s="43">
        <f t="shared" si="3"/>
        <v>212.65173007515725</v>
      </c>
      <c r="C163" s="43">
        <f t="shared" si="3"/>
        <v>850.606920300629</v>
      </c>
      <c r="D163" s="43">
        <f t="shared" si="3"/>
        <v>1913.8655706764152</v>
      </c>
      <c r="E163" s="43">
        <f t="shared" si="3"/>
        <v>3402.427681202516</v>
      </c>
      <c r="F163" s="43">
        <f t="shared" si="3"/>
        <v>5316.293251878931</v>
      </c>
    </row>
    <row r="164" spans="1:6" ht="12.75">
      <c r="A164">
        <v>75</v>
      </c>
      <c r="B164" s="43">
        <f t="shared" si="3"/>
        <v>122.98133938984988</v>
      </c>
      <c r="C164" s="43">
        <f t="shared" si="3"/>
        <v>491.9253575593995</v>
      </c>
      <c r="D164" s="43">
        <f t="shared" si="3"/>
        <v>1106.832054508649</v>
      </c>
      <c r="E164" s="43">
        <f t="shared" si="3"/>
        <v>1967.701430237598</v>
      </c>
      <c r="F164" s="43">
        <f t="shared" si="3"/>
        <v>3074.5334847462473</v>
      </c>
    </row>
  </sheetData>
  <mergeCells count="5">
    <mergeCell ref="A156:F156"/>
    <mergeCell ref="B159:F159"/>
    <mergeCell ref="B43:F43"/>
    <mergeCell ref="A105:B105"/>
    <mergeCell ref="A100:B100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C39" sqref="C39"/>
    </sheetView>
  </sheetViews>
  <sheetFormatPr defaultColWidth="9.00390625" defaultRowHeight="12.75"/>
  <cols>
    <col min="1" max="1" width="23.25390625" style="1" customWidth="1"/>
    <col min="2" max="2" width="15.125" style="1" customWidth="1"/>
    <col min="3" max="3" width="16.75390625" style="1" customWidth="1"/>
    <col min="4" max="4" width="15.25390625" style="1" customWidth="1"/>
    <col min="5" max="5" width="14.00390625" style="0" customWidth="1"/>
  </cols>
  <sheetData>
    <row r="1" spans="1:5" ht="18.75" thickTop="1">
      <c r="A1" s="201" t="s">
        <v>133</v>
      </c>
      <c r="B1" s="202"/>
      <c r="C1" s="202"/>
      <c r="D1" s="202"/>
      <c r="E1" s="203"/>
    </row>
    <row r="2" spans="1:5" ht="15.75">
      <c r="A2" s="9" t="s">
        <v>18</v>
      </c>
      <c r="B2" s="7"/>
      <c r="C2" s="8"/>
      <c r="D2" s="7"/>
      <c r="E2" s="10"/>
    </row>
    <row r="3" spans="1:5" ht="15.75">
      <c r="A3" s="9" t="s">
        <v>19</v>
      </c>
      <c r="B3" s="7"/>
      <c r="C3" s="8"/>
      <c r="D3" s="7"/>
      <c r="E3" s="10"/>
    </row>
    <row r="4" spans="1:5" ht="16.5" thickBot="1">
      <c r="A4" s="17"/>
      <c r="B4" s="18"/>
      <c r="C4" s="19"/>
      <c r="D4" s="18"/>
      <c r="E4" s="20"/>
    </row>
    <row r="5" spans="1:5" ht="17.25" thickBot="1" thickTop="1">
      <c r="A5" s="199" t="s">
        <v>11</v>
      </c>
      <c r="B5" s="200"/>
      <c r="C5" s="8"/>
      <c r="D5" s="7"/>
      <c r="E5" s="10"/>
    </row>
    <row r="6" spans="1:5" ht="16.5" thickBot="1" thickTop="1">
      <c r="A6" s="11" t="s">
        <v>15</v>
      </c>
      <c r="B6" s="24">
        <v>1</v>
      </c>
      <c r="C6" s="8"/>
      <c r="D6" s="7"/>
      <c r="E6" s="10"/>
    </row>
    <row r="7" spans="1:5" ht="15.75" thickBot="1">
      <c r="A7" s="11" t="s">
        <v>16</v>
      </c>
      <c r="B7" s="25">
        <v>2</v>
      </c>
      <c r="C7" s="8"/>
      <c r="D7" s="7"/>
      <c r="E7" s="10"/>
    </row>
    <row r="8" spans="1:5" s="3" customFormat="1" ht="15.75" thickBot="1">
      <c r="A8" s="12" t="s">
        <v>17</v>
      </c>
      <c r="B8" s="26">
        <v>3</v>
      </c>
      <c r="C8" s="19"/>
      <c r="D8" s="18"/>
      <c r="E8" s="21"/>
    </row>
    <row r="9" spans="1:5" ht="17.25" thickBot="1" thickTop="1">
      <c r="A9" s="199" t="s">
        <v>20</v>
      </c>
      <c r="B9" s="204"/>
      <c r="C9" s="204"/>
      <c r="D9" s="204"/>
      <c r="E9" s="205"/>
    </row>
    <row r="10" spans="1:5" ht="15.75" thickTop="1">
      <c r="A10" s="193" t="s">
        <v>22</v>
      </c>
      <c r="B10" s="194" t="s">
        <v>12</v>
      </c>
      <c r="C10" s="195" t="s">
        <v>13</v>
      </c>
      <c r="D10" s="194" t="s">
        <v>14</v>
      </c>
      <c r="E10" s="196" t="s">
        <v>21</v>
      </c>
    </row>
    <row r="11" spans="1:5" ht="15">
      <c r="A11" s="197">
        <v>1</v>
      </c>
      <c r="B11" s="15">
        <f aca="true" t="shared" si="0" ref="B11:B30">IF($B$6&gt;0,$B$6,0)</f>
        <v>1</v>
      </c>
      <c r="C11" s="15">
        <f aca="true" t="shared" si="1" ref="C11:C30">IF($B$7&gt;0,$B$7,0)</f>
        <v>2</v>
      </c>
      <c r="D11" s="15">
        <f aca="true" t="shared" si="2" ref="D11:D30">IF($B$8&gt;0,$B$8,0)</f>
        <v>3</v>
      </c>
      <c r="E11" s="16" t="str">
        <f>IF(OR((A11&gt;SQRT(B11*B11+C11*C11)),(A11&gt;SQRT(B11*B11+D11*D11)),(A11&gt;SQRT(C11*C11+D11*D11))),"    да    ","            нет")</f>
        <v>            нет</v>
      </c>
    </row>
    <row r="12" spans="1:5" ht="15">
      <c r="A12" s="197">
        <v>2</v>
      </c>
      <c r="B12" s="15">
        <f t="shared" si="0"/>
        <v>1</v>
      </c>
      <c r="C12" s="15">
        <f t="shared" si="1"/>
        <v>2</v>
      </c>
      <c r="D12" s="15">
        <f t="shared" si="2"/>
        <v>3</v>
      </c>
      <c r="E12" s="16" t="str">
        <f aca="true" t="shared" si="3" ref="E12:E30">IF(OR((A12&gt;SQRT(B12*B12+C12*C12)),(A12&gt;SQRT(B12*B12+D12*D12)),(A12&gt;SQRT(C12*C12+D12*D12))),"    да    ","            нет")</f>
        <v>            нет</v>
      </c>
    </row>
    <row r="13" spans="1:5" ht="15">
      <c r="A13" s="197">
        <v>3</v>
      </c>
      <c r="B13" s="15">
        <f t="shared" si="0"/>
        <v>1</v>
      </c>
      <c r="C13" s="15">
        <f t="shared" si="1"/>
        <v>2</v>
      </c>
      <c r="D13" s="15">
        <f t="shared" si="2"/>
        <v>3</v>
      </c>
      <c r="E13" s="16" t="str">
        <f t="shared" si="3"/>
        <v>    да    </v>
      </c>
    </row>
    <row r="14" spans="1:5" ht="15">
      <c r="A14" s="197">
        <v>4</v>
      </c>
      <c r="B14" s="15">
        <f t="shared" si="0"/>
        <v>1</v>
      </c>
      <c r="C14" s="15">
        <f t="shared" si="1"/>
        <v>2</v>
      </c>
      <c r="D14" s="15">
        <f t="shared" si="2"/>
        <v>3</v>
      </c>
      <c r="E14" s="16" t="str">
        <f t="shared" si="3"/>
        <v>    да    </v>
      </c>
    </row>
    <row r="15" spans="1:5" ht="15">
      <c r="A15" s="197">
        <v>5</v>
      </c>
      <c r="B15" s="15">
        <f t="shared" si="0"/>
        <v>1</v>
      </c>
      <c r="C15" s="15">
        <f t="shared" si="1"/>
        <v>2</v>
      </c>
      <c r="D15" s="15">
        <f t="shared" si="2"/>
        <v>3</v>
      </c>
      <c r="E15" s="16" t="str">
        <f t="shared" si="3"/>
        <v>    да    </v>
      </c>
    </row>
    <row r="16" spans="1:5" ht="15">
      <c r="A16" s="197">
        <v>6</v>
      </c>
      <c r="B16" s="15">
        <f t="shared" si="0"/>
        <v>1</v>
      </c>
      <c r="C16" s="15">
        <f t="shared" si="1"/>
        <v>2</v>
      </c>
      <c r="D16" s="15">
        <f t="shared" si="2"/>
        <v>3</v>
      </c>
      <c r="E16" s="16" t="str">
        <f t="shared" si="3"/>
        <v>    да    </v>
      </c>
    </row>
    <row r="17" spans="1:5" ht="15">
      <c r="A17" s="197">
        <v>7</v>
      </c>
      <c r="B17" s="15">
        <f t="shared" si="0"/>
        <v>1</v>
      </c>
      <c r="C17" s="15">
        <f t="shared" si="1"/>
        <v>2</v>
      </c>
      <c r="D17" s="15">
        <f t="shared" si="2"/>
        <v>3</v>
      </c>
      <c r="E17" s="16" t="str">
        <f t="shared" si="3"/>
        <v>    да    </v>
      </c>
    </row>
    <row r="18" spans="1:5" ht="15">
      <c r="A18" s="197">
        <v>8</v>
      </c>
      <c r="B18" s="15">
        <f t="shared" si="0"/>
        <v>1</v>
      </c>
      <c r="C18" s="15">
        <f t="shared" si="1"/>
        <v>2</v>
      </c>
      <c r="D18" s="15">
        <f t="shared" si="2"/>
        <v>3</v>
      </c>
      <c r="E18" s="16" t="str">
        <f t="shared" si="3"/>
        <v>    да    </v>
      </c>
    </row>
    <row r="19" spans="1:5" ht="15">
      <c r="A19" s="197">
        <v>9</v>
      </c>
      <c r="B19" s="15">
        <f t="shared" si="0"/>
        <v>1</v>
      </c>
      <c r="C19" s="15">
        <f t="shared" si="1"/>
        <v>2</v>
      </c>
      <c r="D19" s="15">
        <f t="shared" si="2"/>
        <v>3</v>
      </c>
      <c r="E19" s="16" t="str">
        <f t="shared" si="3"/>
        <v>    да    </v>
      </c>
    </row>
    <row r="20" spans="1:5" ht="15">
      <c r="A20" s="197">
        <v>10</v>
      </c>
      <c r="B20" s="15">
        <f t="shared" si="0"/>
        <v>1</v>
      </c>
      <c r="C20" s="15">
        <f t="shared" si="1"/>
        <v>2</v>
      </c>
      <c r="D20" s="15">
        <f t="shared" si="2"/>
        <v>3</v>
      </c>
      <c r="E20" s="16" t="str">
        <f t="shared" si="3"/>
        <v>    да    </v>
      </c>
    </row>
    <row r="21" spans="1:5" ht="15">
      <c r="A21" s="197">
        <v>11</v>
      </c>
      <c r="B21" s="15">
        <f t="shared" si="0"/>
        <v>1</v>
      </c>
      <c r="C21" s="15">
        <f t="shared" si="1"/>
        <v>2</v>
      </c>
      <c r="D21" s="15">
        <f t="shared" si="2"/>
        <v>3</v>
      </c>
      <c r="E21" s="16" t="str">
        <f t="shared" si="3"/>
        <v>    да    </v>
      </c>
    </row>
    <row r="22" spans="1:5" ht="15">
      <c r="A22" s="197">
        <v>12</v>
      </c>
      <c r="B22" s="15">
        <f t="shared" si="0"/>
        <v>1</v>
      </c>
      <c r="C22" s="15">
        <f t="shared" si="1"/>
        <v>2</v>
      </c>
      <c r="D22" s="15">
        <f t="shared" si="2"/>
        <v>3</v>
      </c>
      <c r="E22" s="16" t="str">
        <f t="shared" si="3"/>
        <v>    да    </v>
      </c>
    </row>
    <row r="23" spans="1:5" ht="15">
      <c r="A23" s="197">
        <v>13</v>
      </c>
      <c r="B23" s="15">
        <f t="shared" si="0"/>
        <v>1</v>
      </c>
      <c r="C23" s="15">
        <f t="shared" si="1"/>
        <v>2</v>
      </c>
      <c r="D23" s="15">
        <f t="shared" si="2"/>
        <v>3</v>
      </c>
      <c r="E23" s="16" t="str">
        <f t="shared" si="3"/>
        <v>    да    </v>
      </c>
    </row>
    <row r="24" spans="1:5" ht="15">
      <c r="A24" s="197">
        <v>14</v>
      </c>
      <c r="B24" s="15">
        <f t="shared" si="0"/>
        <v>1</v>
      </c>
      <c r="C24" s="15">
        <f t="shared" si="1"/>
        <v>2</v>
      </c>
      <c r="D24" s="15">
        <f t="shared" si="2"/>
        <v>3</v>
      </c>
      <c r="E24" s="16" t="str">
        <f t="shared" si="3"/>
        <v>    да    </v>
      </c>
    </row>
    <row r="25" spans="1:5" ht="15">
      <c r="A25" s="197">
        <v>15</v>
      </c>
      <c r="B25" s="15">
        <f t="shared" si="0"/>
        <v>1</v>
      </c>
      <c r="C25" s="15">
        <f t="shared" si="1"/>
        <v>2</v>
      </c>
      <c r="D25" s="15">
        <f t="shared" si="2"/>
        <v>3</v>
      </c>
      <c r="E25" s="16" t="str">
        <f t="shared" si="3"/>
        <v>    да    </v>
      </c>
    </row>
    <row r="26" spans="1:5" ht="15">
      <c r="A26" s="197">
        <v>16</v>
      </c>
      <c r="B26" s="15">
        <f t="shared" si="0"/>
        <v>1</v>
      </c>
      <c r="C26" s="15">
        <f t="shared" si="1"/>
        <v>2</v>
      </c>
      <c r="D26" s="15">
        <f t="shared" si="2"/>
        <v>3</v>
      </c>
      <c r="E26" s="16" t="str">
        <f t="shared" si="3"/>
        <v>    да    </v>
      </c>
    </row>
    <row r="27" spans="1:5" ht="15">
      <c r="A27" s="197">
        <v>17</v>
      </c>
      <c r="B27" s="15">
        <f t="shared" si="0"/>
        <v>1</v>
      </c>
      <c r="C27" s="15">
        <f t="shared" si="1"/>
        <v>2</v>
      </c>
      <c r="D27" s="15">
        <f t="shared" si="2"/>
        <v>3</v>
      </c>
      <c r="E27" s="16" t="str">
        <f t="shared" si="3"/>
        <v>    да    </v>
      </c>
    </row>
    <row r="28" spans="1:5" ht="15">
      <c r="A28" s="197">
        <v>18</v>
      </c>
      <c r="B28" s="15">
        <f t="shared" si="0"/>
        <v>1</v>
      </c>
      <c r="C28" s="15">
        <f t="shared" si="1"/>
        <v>2</v>
      </c>
      <c r="D28" s="15">
        <f t="shared" si="2"/>
        <v>3</v>
      </c>
      <c r="E28" s="16" t="str">
        <f t="shared" si="3"/>
        <v>    да    </v>
      </c>
    </row>
    <row r="29" spans="1:5" ht="15">
      <c r="A29" s="197">
        <v>19</v>
      </c>
      <c r="B29" s="15">
        <f t="shared" si="0"/>
        <v>1</v>
      </c>
      <c r="C29" s="15">
        <f t="shared" si="1"/>
        <v>2</v>
      </c>
      <c r="D29" s="15">
        <f t="shared" si="2"/>
        <v>3</v>
      </c>
      <c r="E29" s="16" t="str">
        <f t="shared" si="3"/>
        <v>    да    </v>
      </c>
    </row>
    <row r="30" spans="1:5" ht="15">
      <c r="A30" s="197">
        <v>20</v>
      </c>
      <c r="B30" s="15">
        <f t="shared" si="0"/>
        <v>1</v>
      </c>
      <c r="C30" s="15">
        <f t="shared" si="1"/>
        <v>2</v>
      </c>
      <c r="D30" s="15">
        <f t="shared" si="2"/>
        <v>3</v>
      </c>
      <c r="E30" s="16" t="str">
        <f t="shared" si="3"/>
        <v>    да    </v>
      </c>
    </row>
    <row r="31" spans="1:5" ht="15.75" thickBot="1">
      <c r="A31" s="198"/>
      <c r="B31" s="13"/>
      <c r="C31" s="13"/>
      <c r="D31" s="13"/>
      <c r="E31" s="14"/>
    </row>
    <row r="32" spans="2:5" ht="15.75" thickTop="1">
      <c r="B32" s="5"/>
      <c r="C32" s="5"/>
      <c r="D32" s="5"/>
      <c r="E32" s="6"/>
    </row>
    <row r="33" spans="2:5" ht="15">
      <c r="B33" s="5"/>
      <c r="C33" s="5"/>
      <c r="D33" s="5"/>
      <c r="E33" s="6"/>
    </row>
    <row r="34" spans="2:5" ht="15">
      <c r="B34" s="5"/>
      <c r="C34" s="5"/>
      <c r="D34" s="5"/>
      <c r="E34" s="6"/>
    </row>
    <row r="35" spans="2:5" ht="15">
      <c r="B35" s="5"/>
      <c r="C35" s="5"/>
      <c r="D35" s="5"/>
      <c r="E35" s="6"/>
    </row>
    <row r="36" spans="2:5" ht="15">
      <c r="B36" s="5"/>
      <c r="C36" s="5"/>
      <c r="D36" s="5"/>
      <c r="E36" s="6"/>
    </row>
    <row r="37" spans="2:5" ht="15">
      <c r="B37" s="5"/>
      <c r="C37" s="5"/>
      <c r="D37" s="5"/>
      <c r="E37" s="6"/>
    </row>
    <row r="38" spans="2:5" ht="15">
      <c r="B38" s="5"/>
      <c r="C38" s="5"/>
      <c r="D38" s="5"/>
      <c r="E38" s="6"/>
    </row>
    <row r="39" spans="2:5" ht="15">
      <c r="B39" s="5"/>
      <c r="C39" s="5"/>
      <c r="D39" s="5"/>
      <c r="E39" s="6"/>
    </row>
    <row r="40" spans="2:5" ht="15">
      <c r="B40" s="5"/>
      <c r="C40" s="5"/>
      <c r="D40" s="5"/>
      <c r="E40" s="6"/>
    </row>
    <row r="41" spans="2:5" ht="15">
      <c r="B41" s="5"/>
      <c r="C41" s="5"/>
      <c r="D41" s="5"/>
      <c r="E41" s="6"/>
    </row>
    <row r="42" spans="2:5" ht="15">
      <c r="B42" s="5"/>
      <c r="C42" s="5"/>
      <c r="D42" s="5"/>
      <c r="E42" s="6"/>
    </row>
    <row r="43" spans="2:5" ht="15">
      <c r="B43" s="5"/>
      <c r="C43" s="5"/>
      <c r="D43" s="5"/>
      <c r="E43" s="6"/>
    </row>
    <row r="44" spans="2:5" ht="15">
      <c r="B44" s="5"/>
      <c r="C44" s="5"/>
      <c r="D44" s="5"/>
      <c r="E44" s="6"/>
    </row>
    <row r="45" spans="2:5" ht="15">
      <c r="B45" s="5"/>
      <c r="C45" s="5"/>
      <c r="D45" s="5"/>
      <c r="E45" s="6"/>
    </row>
    <row r="46" spans="2:5" ht="15">
      <c r="B46" s="5"/>
      <c r="C46" s="5"/>
      <c r="D46" s="5"/>
      <c r="E46" s="6"/>
    </row>
    <row r="47" spans="2:5" ht="15">
      <c r="B47" s="5"/>
      <c r="C47" s="5"/>
      <c r="D47" s="5"/>
      <c r="E47" s="6"/>
    </row>
    <row r="48" spans="2:5" ht="15">
      <c r="B48" s="5"/>
      <c r="C48" s="5"/>
      <c r="D48" s="5"/>
      <c r="E48" s="6"/>
    </row>
    <row r="49" spans="2:5" ht="15">
      <c r="B49" s="5"/>
      <c r="C49" s="5"/>
      <c r="D49" s="5"/>
      <c r="E49" s="6"/>
    </row>
    <row r="50" spans="2:5" ht="15">
      <c r="B50" s="5"/>
      <c r="C50" s="5"/>
      <c r="D50" s="5"/>
      <c r="E50" s="6"/>
    </row>
  </sheetData>
  <mergeCells count="3">
    <mergeCell ref="A5:B5"/>
    <mergeCell ref="A1:E1"/>
    <mergeCell ref="A9:E9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">
      <selection activeCell="F11" sqref="F11"/>
    </sheetView>
  </sheetViews>
  <sheetFormatPr defaultColWidth="9.00390625" defaultRowHeight="12.75"/>
  <cols>
    <col min="1" max="1" width="10.75390625" style="1" customWidth="1"/>
    <col min="2" max="2" width="9.00390625" style="1" customWidth="1"/>
    <col min="3" max="3" width="10.625" style="1" customWidth="1"/>
    <col min="4" max="4" width="9.00390625" style="1" customWidth="1"/>
    <col min="5" max="5" width="10.625" style="1" customWidth="1"/>
    <col min="6" max="6" width="27.75390625" style="0" customWidth="1"/>
    <col min="7" max="7" width="28.375" style="0" customWidth="1"/>
  </cols>
  <sheetData>
    <row r="1" s="4" customFormat="1" ht="12.75"/>
    <row r="2" spans="1:7" ht="18">
      <c r="A2" s="209" t="s">
        <v>182</v>
      </c>
      <c r="B2" s="209"/>
      <c r="C2" s="209"/>
      <c r="D2" s="209"/>
      <c r="E2" s="209"/>
      <c r="F2" s="209"/>
      <c r="G2" s="209"/>
    </row>
    <row r="4" ht="15">
      <c r="A4" s="174" t="s">
        <v>183</v>
      </c>
    </row>
    <row r="5" ht="15">
      <c r="A5" s="174" t="s">
        <v>184</v>
      </c>
    </row>
    <row r="6" ht="15">
      <c r="A6" s="174" t="s">
        <v>185</v>
      </c>
    </row>
    <row r="9" ht="15.75" thickBot="1"/>
    <row r="10" spans="1:7" ht="17.25" thickBot="1" thickTop="1">
      <c r="A10" s="177" t="s">
        <v>0</v>
      </c>
      <c r="B10" s="178" t="s">
        <v>1</v>
      </c>
      <c r="C10" s="178" t="s">
        <v>2</v>
      </c>
      <c r="D10" s="178" t="s">
        <v>3</v>
      </c>
      <c r="E10" s="178" t="s">
        <v>6</v>
      </c>
      <c r="F10" s="178" t="s">
        <v>4</v>
      </c>
      <c r="G10" s="179" t="s">
        <v>5</v>
      </c>
    </row>
    <row r="11" spans="1:7" ht="15.75" thickTop="1">
      <c r="A11" s="11">
        <v>5</v>
      </c>
      <c r="B11" s="7"/>
      <c r="C11" s="7"/>
      <c r="D11" s="7"/>
      <c r="E11" s="7"/>
      <c r="F11" s="7">
        <f>SUM(A11:E11)</f>
        <v>5</v>
      </c>
      <c r="G11" s="175">
        <f>F11</f>
        <v>5</v>
      </c>
    </row>
    <row r="12" spans="1:7" ht="15">
      <c r="A12" s="11">
        <v>6</v>
      </c>
      <c r="B12" s="7"/>
      <c r="C12" s="7"/>
      <c r="D12" s="7"/>
      <c r="E12" s="7"/>
      <c r="F12" s="7">
        <f aca="true" t="shared" si="0" ref="F12:F26">SUM(A12:E12)</f>
        <v>6</v>
      </c>
      <c r="G12" s="175">
        <f>G11+F12</f>
        <v>11</v>
      </c>
    </row>
    <row r="13" spans="1:7" ht="15">
      <c r="A13" s="11">
        <v>7</v>
      </c>
      <c r="B13" s="7">
        <v>5</v>
      </c>
      <c r="C13" s="7"/>
      <c r="D13" s="7"/>
      <c r="E13" s="7"/>
      <c r="F13" s="7">
        <f t="shared" si="0"/>
        <v>12</v>
      </c>
      <c r="G13" s="175">
        <f aca="true" t="shared" si="1" ref="G13:G26">G12+F13</f>
        <v>23</v>
      </c>
    </row>
    <row r="14" spans="1:7" ht="15">
      <c r="A14" s="11">
        <v>8</v>
      </c>
      <c r="B14" s="7">
        <v>6</v>
      </c>
      <c r="C14" s="7"/>
      <c r="D14" s="7"/>
      <c r="E14" s="7"/>
      <c r="F14" s="7">
        <f t="shared" si="0"/>
        <v>14</v>
      </c>
      <c r="G14" s="175">
        <f t="shared" si="1"/>
        <v>37</v>
      </c>
    </row>
    <row r="15" spans="1:7" ht="15">
      <c r="A15" s="11">
        <v>9</v>
      </c>
      <c r="B15" s="7">
        <v>7</v>
      </c>
      <c r="C15" s="7">
        <v>5</v>
      </c>
      <c r="D15" s="7"/>
      <c r="E15" s="7"/>
      <c r="F15" s="7">
        <f t="shared" si="0"/>
        <v>21</v>
      </c>
      <c r="G15" s="175">
        <f t="shared" si="1"/>
        <v>58</v>
      </c>
    </row>
    <row r="16" spans="1:7" ht="15">
      <c r="A16" s="11">
        <v>10</v>
      </c>
      <c r="B16" s="7">
        <v>8</v>
      </c>
      <c r="C16" s="7">
        <v>6</v>
      </c>
      <c r="D16" s="7"/>
      <c r="E16" s="7"/>
      <c r="F16" s="7">
        <f t="shared" si="0"/>
        <v>24</v>
      </c>
      <c r="G16" s="175">
        <f t="shared" si="1"/>
        <v>82</v>
      </c>
    </row>
    <row r="17" spans="1:7" ht="15">
      <c r="A17" s="11">
        <v>11</v>
      </c>
      <c r="B17" s="7">
        <v>9</v>
      </c>
      <c r="C17" s="7">
        <v>7</v>
      </c>
      <c r="D17" s="7">
        <v>5</v>
      </c>
      <c r="E17" s="7"/>
      <c r="F17" s="7">
        <f t="shared" si="0"/>
        <v>32</v>
      </c>
      <c r="G17" s="175">
        <f t="shared" si="1"/>
        <v>114</v>
      </c>
    </row>
    <row r="18" spans="1:7" ht="15">
      <c r="A18" s="11">
        <v>12</v>
      </c>
      <c r="B18" s="7">
        <v>10</v>
      </c>
      <c r="C18" s="7">
        <v>8</v>
      </c>
      <c r="D18" s="7">
        <v>6</v>
      </c>
      <c r="E18" s="7"/>
      <c r="F18" s="7">
        <f t="shared" si="0"/>
        <v>36</v>
      </c>
      <c r="G18" s="175">
        <f t="shared" si="1"/>
        <v>150</v>
      </c>
    </row>
    <row r="19" spans="1:7" ht="15">
      <c r="A19" s="11">
        <v>13</v>
      </c>
      <c r="B19" s="7">
        <v>11</v>
      </c>
      <c r="C19" s="7">
        <v>9</v>
      </c>
      <c r="D19" s="7">
        <v>7</v>
      </c>
      <c r="E19" s="7">
        <v>5</v>
      </c>
      <c r="F19" s="7">
        <f t="shared" si="0"/>
        <v>45</v>
      </c>
      <c r="G19" s="175">
        <f t="shared" si="1"/>
        <v>195</v>
      </c>
    </row>
    <row r="20" spans="1:7" ht="15">
      <c r="A20" s="11">
        <v>14</v>
      </c>
      <c r="B20" s="7">
        <v>12</v>
      </c>
      <c r="C20" s="7">
        <v>10</v>
      </c>
      <c r="D20" s="7">
        <v>8</v>
      </c>
      <c r="E20" s="7">
        <v>6</v>
      </c>
      <c r="F20" s="7">
        <f t="shared" si="0"/>
        <v>50</v>
      </c>
      <c r="G20" s="175">
        <f t="shared" si="1"/>
        <v>245</v>
      </c>
    </row>
    <row r="21" spans="1:7" ht="15">
      <c r="A21" s="11">
        <v>15</v>
      </c>
      <c r="B21" s="7">
        <v>13</v>
      </c>
      <c r="C21" s="7">
        <v>11</v>
      </c>
      <c r="D21" s="7">
        <v>9</v>
      </c>
      <c r="E21" s="7">
        <v>7</v>
      </c>
      <c r="F21" s="7">
        <f t="shared" si="0"/>
        <v>55</v>
      </c>
      <c r="G21" s="175">
        <f t="shared" si="1"/>
        <v>300</v>
      </c>
    </row>
    <row r="22" spans="1:7" ht="15">
      <c r="A22" s="11">
        <v>16</v>
      </c>
      <c r="B22" s="7">
        <v>14</v>
      </c>
      <c r="C22" s="7">
        <v>12</v>
      </c>
      <c r="D22" s="7">
        <v>10</v>
      </c>
      <c r="E22" s="7">
        <v>8</v>
      </c>
      <c r="F22" s="7">
        <f t="shared" si="0"/>
        <v>60</v>
      </c>
      <c r="G22" s="175">
        <f t="shared" si="1"/>
        <v>360</v>
      </c>
    </row>
    <row r="23" spans="1:7" ht="15">
      <c r="A23" s="11">
        <v>17</v>
      </c>
      <c r="B23" s="7">
        <v>15</v>
      </c>
      <c r="C23" s="7">
        <v>13</v>
      </c>
      <c r="D23" s="7">
        <v>11</v>
      </c>
      <c r="E23" s="7">
        <v>9</v>
      </c>
      <c r="F23" s="7">
        <f t="shared" si="0"/>
        <v>65</v>
      </c>
      <c r="G23" s="175">
        <f t="shared" si="1"/>
        <v>425</v>
      </c>
    </row>
    <row r="24" spans="1:7" ht="15">
      <c r="A24" s="11">
        <v>18</v>
      </c>
      <c r="B24" s="7">
        <v>16</v>
      </c>
      <c r="C24" s="7">
        <v>14</v>
      </c>
      <c r="D24" s="7">
        <v>12</v>
      </c>
      <c r="E24" s="7">
        <v>10</v>
      </c>
      <c r="F24" s="7">
        <f t="shared" si="0"/>
        <v>70</v>
      </c>
      <c r="G24" s="175">
        <f t="shared" si="1"/>
        <v>495</v>
      </c>
    </row>
    <row r="25" spans="1:7" ht="15">
      <c r="A25" s="11">
        <v>19</v>
      </c>
      <c r="B25" s="7">
        <v>17</v>
      </c>
      <c r="C25" s="7">
        <v>15</v>
      </c>
      <c r="D25" s="7">
        <v>13</v>
      </c>
      <c r="E25" s="7">
        <v>11</v>
      </c>
      <c r="F25" s="7">
        <f t="shared" si="0"/>
        <v>75</v>
      </c>
      <c r="G25" s="175">
        <f t="shared" si="1"/>
        <v>570</v>
      </c>
    </row>
    <row r="26" spans="1:7" ht="15.75" thickBot="1">
      <c r="A26" s="12">
        <v>20</v>
      </c>
      <c r="B26" s="18">
        <v>18</v>
      </c>
      <c r="C26" s="18">
        <v>16</v>
      </c>
      <c r="D26" s="18">
        <v>14</v>
      </c>
      <c r="E26" s="18">
        <v>12</v>
      </c>
      <c r="F26" s="18">
        <f t="shared" si="0"/>
        <v>80</v>
      </c>
      <c r="G26" s="176">
        <f t="shared" si="1"/>
        <v>650</v>
      </c>
    </row>
    <row r="27" ht="15.75" thickTop="1"/>
  </sheetData>
  <mergeCells count="1">
    <mergeCell ref="A2:G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N24" sqref="N24"/>
    </sheetView>
  </sheetViews>
  <sheetFormatPr defaultColWidth="9.00390625" defaultRowHeight="12.75"/>
  <cols>
    <col min="1" max="1" width="5.00390625" style="0" customWidth="1"/>
    <col min="2" max="2" width="14.00390625" style="0" customWidth="1"/>
    <col min="3" max="3" width="10.125" style="0" customWidth="1"/>
    <col min="4" max="4" width="14.75390625" style="0" customWidth="1"/>
    <col min="5" max="5" width="7.375" style="0" customWidth="1"/>
    <col min="6" max="6" width="10.00390625" style="0" customWidth="1"/>
    <col min="7" max="7" width="12.125" style="0" customWidth="1"/>
    <col min="8" max="8" width="15.25390625" style="0" customWidth="1"/>
    <col min="9" max="9" width="16.375" style="0" customWidth="1"/>
    <col min="10" max="10" width="16.75390625" style="0" customWidth="1"/>
    <col min="11" max="11" width="13.375" style="0" customWidth="1"/>
    <col min="12" max="12" width="26.25390625" style="0" customWidth="1"/>
  </cols>
  <sheetData>
    <row r="1" spans="1:17" s="31" customFormat="1" ht="26.25">
      <c r="A1" s="77" t="s">
        <v>186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s="31" customFormat="1" ht="26.25">
      <c r="A2" s="77"/>
      <c r="B2" s="77" t="s">
        <v>41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s="31" customFormat="1" ht="26.25">
      <c r="A3" s="77"/>
      <c r="B3" s="77" t="s">
        <v>42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31" customFormat="1" ht="26.25">
      <c r="A4" s="77"/>
      <c r="B4" s="77" t="s">
        <v>43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s="31" customFormat="1" ht="26.25">
      <c r="A5" s="77"/>
      <c r="B5" s="77" t="s">
        <v>80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s="31" customFormat="1" ht="26.25">
      <c r="A6" s="77"/>
      <c r="B6" s="77" t="s">
        <v>81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="31" customFormat="1" ht="26.25"/>
    <row r="8" s="31" customFormat="1" ht="26.25"/>
    <row r="10" spans="1:11" ht="15.75">
      <c r="A10" s="210" t="s">
        <v>44</v>
      </c>
      <c r="B10" s="211"/>
      <c r="C10" s="211"/>
      <c r="D10" s="211"/>
      <c r="E10" s="211"/>
      <c r="F10" s="48"/>
      <c r="G10" s="210" t="s">
        <v>45</v>
      </c>
      <c r="H10" s="210"/>
      <c r="I10" s="210"/>
      <c r="J10" s="210"/>
      <c r="K10" s="210"/>
    </row>
    <row r="11" spans="1:14" ht="15.75">
      <c r="A11" s="39" t="s">
        <v>46</v>
      </c>
      <c r="B11" s="39" t="s">
        <v>47</v>
      </c>
      <c r="C11" s="39" t="s">
        <v>48</v>
      </c>
      <c r="D11" s="39" t="s">
        <v>49</v>
      </c>
      <c r="E11" s="39" t="s">
        <v>50</v>
      </c>
      <c r="F11" s="39" t="s">
        <v>51</v>
      </c>
      <c r="G11" s="39" t="s">
        <v>52</v>
      </c>
      <c r="H11" s="39" t="s">
        <v>53</v>
      </c>
      <c r="I11" s="39" t="s">
        <v>54</v>
      </c>
      <c r="J11" s="39" t="s">
        <v>55</v>
      </c>
      <c r="K11" s="39" t="s">
        <v>56</v>
      </c>
      <c r="L11" s="52" t="s">
        <v>82</v>
      </c>
      <c r="M11" s="41"/>
      <c r="N11" s="41"/>
    </row>
    <row r="12" spans="1:14" ht="15.75">
      <c r="A12" s="41">
        <v>1</v>
      </c>
      <c r="B12" s="41" t="s">
        <v>57</v>
      </c>
      <c r="C12" s="41" t="s">
        <v>58</v>
      </c>
      <c r="D12" s="49">
        <v>34824</v>
      </c>
      <c r="E12" s="48" t="s">
        <v>59</v>
      </c>
      <c r="F12" s="48">
        <f aca="true" ca="1" t="shared" si="0" ref="F12:F21">INT((TODAY()-D12)/365.25)</f>
        <v>17</v>
      </c>
      <c r="G12" s="41">
        <v>2</v>
      </c>
      <c r="H12" s="41">
        <v>5</v>
      </c>
      <c r="I12" s="41">
        <v>4</v>
      </c>
      <c r="J12" s="50">
        <f aca="true" t="shared" si="1" ref="J12:J21">AVERAGE(G12:I12)</f>
        <v>3.6666666666666665</v>
      </c>
      <c r="K12" s="48" t="str">
        <f>IF(AND(J12=5,E12="Ж"),"Отл. Д",IF(AND(J12=5,E12="М"),"Отл. М"," "))</f>
        <v> </v>
      </c>
      <c r="L12" s="53" t="str">
        <f>IF(AND(G12&lt;&gt;2,H12&lt;&gt;2,I12&lt;&gt;2,OR(AND(H12&gt;=4,I12&gt;=4),J12&gt;=4)),"Да               ","               Нет")</f>
        <v>               Нет</v>
      </c>
      <c r="M12" s="41"/>
      <c r="N12" s="41"/>
    </row>
    <row r="13" spans="1:14" ht="15.75">
      <c r="A13" s="41">
        <v>2</v>
      </c>
      <c r="B13" s="41" t="s">
        <v>60</v>
      </c>
      <c r="C13" s="41" t="s">
        <v>61</v>
      </c>
      <c r="D13" s="49">
        <v>34806</v>
      </c>
      <c r="E13" s="48" t="s">
        <v>59</v>
      </c>
      <c r="F13" s="48">
        <f ca="1" t="shared" si="0"/>
        <v>17</v>
      </c>
      <c r="G13" s="41">
        <v>4</v>
      </c>
      <c r="H13" s="41">
        <v>3</v>
      </c>
      <c r="I13" s="41">
        <v>4</v>
      </c>
      <c r="J13" s="50">
        <f t="shared" si="1"/>
        <v>3.6666666666666665</v>
      </c>
      <c r="K13" s="48" t="str">
        <f aca="true" t="shared" si="2" ref="K13:K21">IF(AND(J13=5,E13="Ж"),"Отл. Д",IF(AND(J13=5,E13="М"),"Отл. М"," "))</f>
        <v> </v>
      </c>
      <c r="L13" s="53" t="str">
        <f aca="true" t="shared" si="3" ref="L13:L21">IF(AND(G13&lt;&gt;2,H13&lt;&gt;2,I13&lt;&gt;2,OR(AND(H13&gt;=4,I13&gt;=4),J13&gt;=4)),"Да               ","               Нет")</f>
        <v>               Нет</v>
      </c>
      <c r="M13" s="41"/>
      <c r="N13" s="41"/>
    </row>
    <row r="14" spans="1:14" ht="15.75">
      <c r="A14" s="41">
        <v>3</v>
      </c>
      <c r="B14" s="41" t="s">
        <v>62</v>
      </c>
      <c r="C14" s="41" t="s">
        <v>63</v>
      </c>
      <c r="D14" s="49">
        <v>34863</v>
      </c>
      <c r="E14" s="48" t="s">
        <v>64</v>
      </c>
      <c r="F14" s="48">
        <f ca="1" t="shared" si="0"/>
        <v>17</v>
      </c>
      <c r="G14" s="41">
        <v>4</v>
      </c>
      <c r="H14" s="41">
        <v>5</v>
      </c>
      <c r="I14" s="41">
        <v>5</v>
      </c>
      <c r="J14" s="50">
        <f t="shared" si="1"/>
        <v>4.666666666666667</v>
      </c>
      <c r="K14" s="48" t="str">
        <f t="shared" si="2"/>
        <v> </v>
      </c>
      <c r="L14" s="53" t="str">
        <f t="shared" si="3"/>
        <v>Да               </v>
      </c>
      <c r="M14" s="41"/>
      <c r="N14" s="41"/>
    </row>
    <row r="15" spans="1:14" ht="15.75">
      <c r="A15" s="41">
        <v>4</v>
      </c>
      <c r="B15" s="41" t="s">
        <v>65</v>
      </c>
      <c r="C15" s="41" t="s">
        <v>66</v>
      </c>
      <c r="D15" s="49">
        <v>34854</v>
      </c>
      <c r="E15" s="48" t="s">
        <v>64</v>
      </c>
      <c r="F15" s="48">
        <f ca="1" t="shared" si="0"/>
        <v>17</v>
      </c>
      <c r="G15" s="41">
        <v>5</v>
      </c>
      <c r="H15" s="41">
        <v>4</v>
      </c>
      <c r="I15" s="41">
        <v>3</v>
      </c>
      <c r="J15" s="50">
        <f t="shared" si="1"/>
        <v>4</v>
      </c>
      <c r="K15" s="48" t="str">
        <f t="shared" si="2"/>
        <v> </v>
      </c>
      <c r="L15" s="53" t="str">
        <f t="shared" si="3"/>
        <v>Да               </v>
      </c>
      <c r="M15" s="41"/>
      <c r="N15" s="41"/>
    </row>
    <row r="16" spans="1:14" ht="15.75">
      <c r="A16" s="41">
        <v>5</v>
      </c>
      <c r="B16" s="41" t="s">
        <v>67</v>
      </c>
      <c r="C16" s="41" t="s">
        <v>68</v>
      </c>
      <c r="D16" s="49">
        <v>35013</v>
      </c>
      <c r="E16" s="48" t="s">
        <v>64</v>
      </c>
      <c r="F16" s="48">
        <f ca="1" t="shared" si="0"/>
        <v>17</v>
      </c>
      <c r="G16" s="41">
        <v>3</v>
      </c>
      <c r="H16" s="41">
        <v>4</v>
      </c>
      <c r="I16" s="41">
        <v>4</v>
      </c>
      <c r="J16" s="50">
        <f t="shared" si="1"/>
        <v>3.6666666666666665</v>
      </c>
      <c r="K16" s="48" t="str">
        <f t="shared" si="2"/>
        <v> </v>
      </c>
      <c r="L16" s="53" t="str">
        <f t="shared" si="3"/>
        <v>Да               </v>
      </c>
      <c r="M16" s="41"/>
      <c r="N16" s="41"/>
    </row>
    <row r="17" spans="1:14" ht="15.75">
      <c r="A17" s="41">
        <v>6</v>
      </c>
      <c r="B17" s="41" t="s">
        <v>69</v>
      </c>
      <c r="C17" s="41" t="s">
        <v>70</v>
      </c>
      <c r="D17" s="49">
        <v>35355</v>
      </c>
      <c r="E17" s="48" t="s">
        <v>64</v>
      </c>
      <c r="F17" s="48">
        <f ca="1" t="shared" si="0"/>
        <v>16</v>
      </c>
      <c r="G17" s="41">
        <v>4</v>
      </c>
      <c r="H17" s="41">
        <v>4</v>
      </c>
      <c r="I17" s="41">
        <v>5</v>
      </c>
      <c r="J17" s="50">
        <f t="shared" si="1"/>
        <v>4.333333333333333</v>
      </c>
      <c r="K17" s="48" t="str">
        <f t="shared" si="2"/>
        <v> </v>
      </c>
      <c r="L17" s="53" t="str">
        <f t="shared" si="3"/>
        <v>Да               </v>
      </c>
      <c r="M17" s="41"/>
      <c r="N17" s="41"/>
    </row>
    <row r="18" spans="1:14" ht="15.75">
      <c r="A18" s="41">
        <v>7</v>
      </c>
      <c r="B18" s="41" t="s">
        <v>71</v>
      </c>
      <c r="C18" s="41" t="s">
        <v>72</v>
      </c>
      <c r="D18" s="49">
        <v>35404</v>
      </c>
      <c r="E18" s="48" t="s">
        <v>59</v>
      </c>
      <c r="F18" s="48">
        <f ca="1" t="shared" si="0"/>
        <v>16</v>
      </c>
      <c r="G18" s="41">
        <v>4</v>
      </c>
      <c r="H18" s="41">
        <v>4</v>
      </c>
      <c r="I18" s="41">
        <v>3</v>
      </c>
      <c r="J18" s="50">
        <f t="shared" si="1"/>
        <v>3.6666666666666665</v>
      </c>
      <c r="K18" s="48" t="str">
        <f t="shared" si="2"/>
        <v> </v>
      </c>
      <c r="L18" s="53" t="str">
        <f t="shared" si="3"/>
        <v>               Нет</v>
      </c>
      <c r="M18" s="41"/>
      <c r="N18" s="41"/>
    </row>
    <row r="19" spans="1:14" ht="15.75">
      <c r="A19" s="41">
        <v>8</v>
      </c>
      <c r="B19" s="41" t="s">
        <v>73</v>
      </c>
      <c r="C19" s="41" t="s">
        <v>58</v>
      </c>
      <c r="D19" s="49">
        <v>34731</v>
      </c>
      <c r="E19" s="48" t="s">
        <v>59</v>
      </c>
      <c r="F19" s="48">
        <f ca="1" t="shared" si="0"/>
        <v>17</v>
      </c>
      <c r="G19" s="41">
        <v>5</v>
      </c>
      <c r="H19" s="41">
        <v>5</v>
      </c>
      <c r="I19" s="41">
        <v>5</v>
      </c>
      <c r="J19" s="50">
        <f t="shared" si="1"/>
        <v>5</v>
      </c>
      <c r="K19" s="48" t="str">
        <f t="shared" si="2"/>
        <v>Отл. Д</v>
      </c>
      <c r="L19" s="53" t="str">
        <f t="shared" si="3"/>
        <v>Да               </v>
      </c>
      <c r="M19" s="41"/>
      <c r="N19" s="41"/>
    </row>
    <row r="20" spans="1:14" ht="15.75">
      <c r="A20" s="41">
        <v>9</v>
      </c>
      <c r="B20" s="41" t="s">
        <v>74</v>
      </c>
      <c r="C20" s="41" t="s">
        <v>61</v>
      </c>
      <c r="D20" s="49">
        <v>34796</v>
      </c>
      <c r="E20" s="48" t="s">
        <v>59</v>
      </c>
      <c r="F20" s="48">
        <f ca="1" t="shared" si="0"/>
        <v>17</v>
      </c>
      <c r="G20" s="41">
        <v>3</v>
      </c>
      <c r="H20" s="41">
        <v>3</v>
      </c>
      <c r="I20" s="41">
        <v>3</v>
      </c>
      <c r="J20" s="50">
        <f t="shared" si="1"/>
        <v>3</v>
      </c>
      <c r="K20" s="48" t="str">
        <f t="shared" si="2"/>
        <v> </v>
      </c>
      <c r="L20" s="53" t="str">
        <f t="shared" si="3"/>
        <v>               Нет</v>
      </c>
      <c r="M20" s="41"/>
      <c r="N20" s="41"/>
    </row>
    <row r="21" spans="1:14" ht="15.75">
      <c r="A21" s="41">
        <v>10</v>
      </c>
      <c r="B21" s="41" t="s">
        <v>75</v>
      </c>
      <c r="C21" s="41" t="s">
        <v>76</v>
      </c>
      <c r="D21" s="49">
        <v>35297</v>
      </c>
      <c r="E21" s="48" t="s">
        <v>64</v>
      </c>
      <c r="F21" s="48">
        <f ca="1" t="shared" si="0"/>
        <v>16</v>
      </c>
      <c r="G21" s="41">
        <v>5</v>
      </c>
      <c r="H21" s="41">
        <v>5</v>
      </c>
      <c r="I21" s="41">
        <v>5</v>
      </c>
      <c r="J21" s="50">
        <f t="shared" si="1"/>
        <v>5</v>
      </c>
      <c r="K21" s="48" t="str">
        <f t="shared" si="2"/>
        <v>Отл. М</v>
      </c>
      <c r="L21" s="53" t="str">
        <f t="shared" si="3"/>
        <v>Да               </v>
      </c>
      <c r="M21" s="41"/>
      <c r="N21" s="41"/>
    </row>
    <row r="22" spans="1:14" ht="15">
      <c r="A22" s="41"/>
      <c r="B22" s="41"/>
      <c r="C22" s="41"/>
      <c r="D22" s="41"/>
      <c r="E22" s="48"/>
      <c r="F22" s="48"/>
      <c r="G22" s="41"/>
      <c r="H22" s="41"/>
      <c r="I22" s="41"/>
      <c r="J22" s="41"/>
      <c r="K22" s="41"/>
      <c r="L22" s="41"/>
      <c r="M22" s="41"/>
      <c r="N22" s="41"/>
    </row>
    <row r="23" spans="1:14" ht="15">
      <c r="A23" s="41"/>
      <c r="B23" s="41"/>
      <c r="C23" s="41"/>
      <c r="D23" s="41"/>
      <c r="E23" s="48"/>
      <c r="F23" s="48"/>
      <c r="G23" s="41"/>
      <c r="H23" s="41"/>
      <c r="I23" s="41"/>
      <c r="J23" s="41"/>
      <c r="K23" s="41"/>
      <c r="L23" s="41"/>
      <c r="M23" s="41"/>
      <c r="N23" s="41"/>
    </row>
    <row r="24" spans="1:14" ht="15.75">
      <c r="A24" s="40" t="s">
        <v>77</v>
      </c>
      <c r="B24" s="41"/>
      <c r="C24" s="41"/>
      <c r="D24" s="41"/>
      <c r="E24" s="48"/>
      <c r="F24" s="48"/>
      <c r="G24" s="51">
        <f>SUMIF(E12:E21,"М",J12:J21)/COUNTIF(E12:E21,"М")</f>
        <v>4.333333333333334</v>
      </c>
      <c r="H24" s="41"/>
      <c r="I24" s="41"/>
      <c r="J24" s="41"/>
      <c r="K24" s="41"/>
      <c r="L24" s="41"/>
      <c r="M24" s="41"/>
      <c r="N24" s="41"/>
    </row>
    <row r="25" spans="1:14" ht="15.75">
      <c r="A25" s="40" t="s">
        <v>78</v>
      </c>
      <c r="B25" s="41"/>
      <c r="C25" s="41"/>
      <c r="D25" s="41"/>
      <c r="E25" s="48"/>
      <c r="F25" s="48"/>
      <c r="G25" s="40">
        <f>COUNTIF(K12:K21,"Отл. Д")/COUNTIF(E12:E21,"Ж")</f>
        <v>0.2</v>
      </c>
      <c r="H25" s="41"/>
      <c r="I25" s="41"/>
      <c r="J25" s="41"/>
      <c r="K25" s="41"/>
      <c r="L25" s="41"/>
      <c r="M25" s="41"/>
      <c r="N25" s="41"/>
    </row>
    <row r="26" spans="1:14" ht="15.75">
      <c r="A26" s="40" t="s">
        <v>79</v>
      </c>
      <c r="B26" s="41"/>
      <c r="C26" s="41"/>
      <c r="D26" s="41"/>
      <c r="E26" s="48"/>
      <c r="F26" s="48"/>
      <c r="G26" s="51">
        <f>ABS(SUMIF(F12:F21,16,J12:J21)/COUNTIF(F12:F21,16)-SUMIF(F12:F21,17,J12:J21)/COUNTIF(F12:F21,17))</f>
        <v>0.3809523809523805</v>
      </c>
      <c r="H26" s="41"/>
      <c r="I26" s="41"/>
      <c r="J26" s="41"/>
      <c r="K26" s="41"/>
      <c r="L26" s="41"/>
      <c r="M26" s="41"/>
      <c r="N26" s="41"/>
    </row>
    <row r="27" spans="1:14" ht="15">
      <c r="A27" s="41"/>
      <c r="B27" s="41"/>
      <c r="C27" s="41"/>
      <c r="D27" s="41"/>
      <c r="E27" s="48"/>
      <c r="F27" s="48"/>
      <c r="G27" s="41"/>
      <c r="H27" s="41"/>
      <c r="I27" s="41"/>
      <c r="J27" s="41"/>
      <c r="K27" s="41"/>
      <c r="L27" s="41"/>
      <c r="M27" s="41"/>
      <c r="N27" s="41"/>
    </row>
    <row r="28" spans="1:14" ht="15">
      <c r="A28" s="41"/>
      <c r="B28" s="41"/>
      <c r="C28" s="41"/>
      <c r="D28" s="41"/>
      <c r="E28" s="48"/>
      <c r="F28" s="48"/>
      <c r="G28" s="41"/>
      <c r="H28" s="41"/>
      <c r="I28" s="41"/>
      <c r="J28" s="41"/>
      <c r="K28" s="41"/>
      <c r="L28" s="41"/>
      <c r="M28" s="41"/>
      <c r="N28" s="41"/>
    </row>
    <row r="29" spans="1:14" ht="15">
      <c r="A29" s="41"/>
      <c r="B29" s="41"/>
      <c r="C29" s="41"/>
      <c r="D29" s="41"/>
      <c r="E29" s="48"/>
      <c r="F29" s="48"/>
      <c r="G29" s="41"/>
      <c r="H29" s="41"/>
      <c r="I29" s="41"/>
      <c r="J29" s="41"/>
      <c r="K29" s="41"/>
      <c r="L29" s="41"/>
      <c r="M29" s="41"/>
      <c r="N29" s="41"/>
    </row>
    <row r="30" spans="1:14" ht="15">
      <c r="A30" s="41"/>
      <c r="B30" s="41"/>
      <c r="C30" s="41"/>
      <c r="D30" s="41"/>
      <c r="E30" s="48"/>
      <c r="F30" s="48"/>
      <c r="G30" s="41"/>
      <c r="H30" s="41"/>
      <c r="I30" s="41"/>
      <c r="J30" s="41"/>
      <c r="K30" s="41"/>
      <c r="L30" s="41"/>
      <c r="M30" s="41"/>
      <c r="N30" s="41"/>
    </row>
    <row r="31" spans="5:6" ht="12.75">
      <c r="E31" s="22"/>
      <c r="F31" s="22"/>
    </row>
  </sheetData>
  <mergeCells count="2">
    <mergeCell ref="G10:K10"/>
    <mergeCell ref="A10:E10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J74"/>
  <sheetViews>
    <sheetView workbookViewId="0" topLeftCell="A1">
      <selection activeCell="K43" sqref="K43"/>
    </sheetView>
  </sheetViews>
  <sheetFormatPr defaultColWidth="9.00390625" defaultRowHeight="12.75"/>
  <cols>
    <col min="1" max="1" width="10.875" style="1" customWidth="1"/>
    <col min="2" max="2" width="23.00390625" style="1" customWidth="1"/>
    <col min="3" max="3" width="16.25390625" style="0" customWidth="1"/>
    <col min="4" max="4" width="23.375" style="0" customWidth="1"/>
    <col min="5" max="5" width="15.625" style="0" customWidth="1"/>
    <col min="6" max="6" width="23.75390625" style="0" customWidth="1"/>
  </cols>
  <sheetData>
    <row r="3" spans="2:10" ht="30">
      <c r="B3" s="212" t="s">
        <v>30</v>
      </c>
      <c r="C3" s="213"/>
      <c r="D3" s="213"/>
      <c r="E3" s="213"/>
      <c r="F3" s="213"/>
      <c r="G3" s="213"/>
      <c r="H3" s="213"/>
      <c r="I3" s="30"/>
      <c r="J3" s="30"/>
    </row>
    <row r="4" spans="2:8" ht="30">
      <c r="B4" s="212" t="s">
        <v>31</v>
      </c>
      <c r="C4" s="214"/>
      <c r="D4" s="214"/>
      <c r="E4" s="214"/>
      <c r="F4" s="214"/>
      <c r="G4" s="214"/>
      <c r="H4" s="214"/>
    </row>
    <row r="9" s="35" customFormat="1" ht="26.25">
      <c r="A9" s="34" t="s">
        <v>7</v>
      </c>
    </row>
    <row r="11" spans="1:7" s="2" customFormat="1" ht="18">
      <c r="A11" s="36" t="s">
        <v>8</v>
      </c>
      <c r="B11" s="36" t="s">
        <v>9</v>
      </c>
      <c r="C11" s="37"/>
      <c r="D11" s="37"/>
      <c r="E11" s="37"/>
      <c r="F11" s="37"/>
      <c r="G11" s="37"/>
    </row>
    <row r="12" spans="1:7" ht="18">
      <c r="A12" s="38">
        <v>-2</v>
      </c>
      <c r="B12" s="38">
        <f>A12^3-COS(A12)</f>
        <v>-7.583853163452858</v>
      </c>
      <c r="C12" s="38"/>
      <c r="D12" s="38"/>
      <c r="E12" s="38"/>
      <c r="F12" s="38"/>
      <c r="G12" s="38"/>
    </row>
    <row r="13" spans="1:7" ht="18">
      <c r="A13" s="38">
        <v>-1.9</v>
      </c>
      <c r="B13" s="38">
        <f aca="true" t="shared" si="0" ref="B13:B52">A13^3-COS(A13)</f>
        <v>-6.5357104331364955</v>
      </c>
      <c r="C13" s="38"/>
      <c r="D13" s="38"/>
      <c r="E13" s="38"/>
      <c r="F13" s="38"/>
      <c r="G13" s="38"/>
    </row>
    <row r="14" spans="1:7" ht="18">
      <c r="A14" s="38">
        <v>-1.8</v>
      </c>
      <c r="B14" s="38">
        <f t="shared" si="0"/>
        <v>-5.6047979053069135</v>
      </c>
      <c r="C14" s="38"/>
      <c r="D14" s="38"/>
      <c r="E14" s="38"/>
      <c r="F14" s="38"/>
      <c r="G14" s="38"/>
    </row>
    <row r="15" spans="1:7" ht="18">
      <c r="A15" s="38">
        <v>-1.7</v>
      </c>
      <c r="B15" s="38">
        <f t="shared" si="0"/>
        <v>-4.784155505704475</v>
      </c>
      <c r="C15" s="38"/>
      <c r="D15" s="38"/>
      <c r="E15" s="38"/>
      <c r="F15" s="38"/>
      <c r="G15" s="38"/>
    </row>
    <row r="16" spans="1:7" ht="18">
      <c r="A16" s="38">
        <v>-1.6</v>
      </c>
      <c r="B16" s="38">
        <f t="shared" si="0"/>
        <v>-4.066800477698712</v>
      </c>
      <c r="C16" s="38"/>
      <c r="D16" s="38"/>
      <c r="E16" s="38"/>
      <c r="F16" s="38"/>
      <c r="G16" s="38"/>
    </row>
    <row r="17" spans="1:7" ht="18">
      <c r="A17" s="38">
        <v>-1.5</v>
      </c>
      <c r="B17" s="38">
        <f t="shared" si="0"/>
        <v>-3.445737201667703</v>
      </c>
      <c r="C17" s="38"/>
      <c r="D17" s="38"/>
      <c r="E17" s="38"/>
      <c r="F17" s="38"/>
      <c r="G17" s="38"/>
    </row>
    <row r="18" spans="1:7" ht="18">
      <c r="A18" s="38">
        <v>-1.4</v>
      </c>
      <c r="B18" s="38">
        <f t="shared" si="0"/>
        <v>-2.9139671429002405</v>
      </c>
      <c r="C18" s="38"/>
      <c r="D18" s="38"/>
      <c r="E18" s="38"/>
      <c r="F18" s="38"/>
      <c r="G18" s="38"/>
    </row>
    <row r="19" spans="1:7" ht="18">
      <c r="A19" s="38">
        <v>-1.3</v>
      </c>
      <c r="B19" s="38">
        <f t="shared" si="0"/>
        <v>-2.464498828624588</v>
      </c>
      <c r="C19" s="38"/>
      <c r="D19" s="38"/>
      <c r="E19" s="38"/>
      <c r="F19" s="38"/>
      <c r="G19" s="38"/>
    </row>
    <row r="20" spans="1:7" ht="18">
      <c r="A20" s="38">
        <v>-1.2</v>
      </c>
      <c r="B20" s="38">
        <f t="shared" si="0"/>
        <v>-2.0903577544766736</v>
      </c>
      <c r="C20" s="38"/>
      <c r="D20" s="38"/>
      <c r="E20" s="38"/>
      <c r="F20" s="38"/>
      <c r="G20" s="38"/>
    </row>
    <row r="21" spans="1:7" ht="18">
      <c r="A21" s="38">
        <v>-1.1</v>
      </c>
      <c r="B21" s="38">
        <f t="shared" si="0"/>
        <v>-1.7845961214255777</v>
      </c>
      <c r="C21" s="38"/>
      <c r="D21" s="38"/>
      <c r="E21" s="38"/>
      <c r="F21" s="38"/>
      <c r="G21" s="38"/>
    </row>
    <row r="22" spans="1:7" ht="18">
      <c r="A22" s="38">
        <v>-1</v>
      </c>
      <c r="B22" s="38">
        <f t="shared" si="0"/>
        <v>-1.5403023058681398</v>
      </c>
      <c r="C22" s="38"/>
      <c r="D22" s="38"/>
      <c r="E22" s="38"/>
      <c r="F22" s="38"/>
      <c r="G22" s="38"/>
    </row>
    <row r="23" spans="1:7" ht="18">
      <c r="A23" s="38">
        <v>-0.9</v>
      </c>
      <c r="B23" s="38">
        <f t="shared" si="0"/>
        <v>-1.3506099682706645</v>
      </c>
      <c r="C23" s="38"/>
      <c r="D23" s="38"/>
      <c r="E23" s="38"/>
      <c r="F23" s="38"/>
      <c r="G23" s="38"/>
    </row>
    <row r="24" spans="1:7" ht="18">
      <c r="A24" s="38">
        <v>-0.8</v>
      </c>
      <c r="B24" s="38">
        <f t="shared" si="0"/>
        <v>-1.2087067093471655</v>
      </c>
      <c r="C24" s="38"/>
      <c r="D24" s="38"/>
      <c r="E24" s="38"/>
      <c r="F24" s="38"/>
      <c r="G24" s="38"/>
    </row>
    <row r="25" spans="1:7" ht="18">
      <c r="A25" s="38">
        <v>-0.7</v>
      </c>
      <c r="B25" s="38">
        <f t="shared" si="0"/>
        <v>-1.1078421872844884</v>
      </c>
      <c r="C25" s="38"/>
      <c r="D25" s="38"/>
      <c r="E25" s="38"/>
      <c r="F25" s="38"/>
      <c r="G25" s="38"/>
    </row>
    <row r="26" spans="1:7" ht="18">
      <c r="A26" s="38">
        <v>-0.6</v>
      </c>
      <c r="B26" s="38">
        <f t="shared" si="0"/>
        <v>-1.0413356149096784</v>
      </c>
      <c r="C26" s="38"/>
      <c r="D26" s="38"/>
      <c r="E26" s="38"/>
      <c r="F26" s="38"/>
      <c r="G26" s="38"/>
    </row>
    <row r="27" spans="1:7" ht="18">
      <c r="A27" s="38">
        <v>-0.5</v>
      </c>
      <c r="B27" s="38">
        <f t="shared" si="0"/>
        <v>-1.0025825618903728</v>
      </c>
      <c r="C27" s="38"/>
      <c r="D27" s="38"/>
      <c r="E27" s="38"/>
      <c r="F27" s="38"/>
      <c r="G27" s="38"/>
    </row>
    <row r="28" spans="1:7" ht="18">
      <c r="A28" s="38">
        <v>-0.4</v>
      </c>
      <c r="B28" s="38">
        <f t="shared" si="0"/>
        <v>-0.9850609940028852</v>
      </c>
      <c r="C28" s="38"/>
      <c r="D28" s="38"/>
      <c r="E28" s="38"/>
      <c r="F28" s="38"/>
      <c r="G28" s="38"/>
    </row>
    <row r="29" spans="1:7" ht="18">
      <c r="A29" s="38">
        <v>-0.3</v>
      </c>
      <c r="B29" s="38">
        <f t="shared" si="0"/>
        <v>-0.982336489125606</v>
      </c>
      <c r="C29" s="38"/>
      <c r="D29" s="38"/>
      <c r="E29" s="38"/>
      <c r="F29" s="38"/>
      <c r="G29" s="38"/>
    </row>
    <row r="30" spans="1:7" ht="18">
      <c r="A30" s="38">
        <v>-0.2</v>
      </c>
      <c r="B30" s="38">
        <f t="shared" si="0"/>
        <v>-0.9880665778412416</v>
      </c>
      <c r="C30" s="38"/>
      <c r="D30" s="38"/>
      <c r="E30" s="38"/>
      <c r="F30" s="38"/>
      <c r="G30" s="38"/>
    </row>
    <row r="31" spans="1:7" ht="18">
      <c r="A31" s="38">
        <v>-0.09999999999999987</v>
      </c>
      <c r="B31" s="38">
        <f t="shared" si="0"/>
        <v>-0.9960041652780258</v>
      </c>
      <c r="C31" s="38"/>
      <c r="D31" s="38"/>
      <c r="E31" s="38"/>
      <c r="F31" s="38"/>
      <c r="G31" s="38"/>
    </row>
    <row r="32" spans="1:7" ht="18">
      <c r="A32" s="38">
        <v>0</v>
      </c>
      <c r="B32" s="38">
        <f t="shared" si="0"/>
        <v>-1</v>
      </c>
      <c r="C32" s="38"/>
      <c r="D32" s="38"/>
      <c r="E32" s="38"/>
      <c r="F32" s="38"/>
      <c r="G32" s="38"/>
    </row>
    <row r="33" spans="1:7" ht="18">
      <c r="A33" s="38">
        <v>0.1</v>
      </c>
      <c r="B33" s="38">
        <f t="shared" si="0"/>
        <v>-0.9940041652780258</v>
      </c>
      <c r="C33" s="38"/>
      <c r="D33" s="38"/>
      <c r="E33" s="38"/>
      <c r="F33" s="38"/>
      <c r="G33" s="38"/>
    </row>
    <row r="34" spans="1:7" ht="18">
      <c r="A34" s="38">
        <v>0.2</v>
      </c>
      <c r="B34" s="38">
        <f t="shared" si="0"/>
        <v>-0.9720665778412416</v>
      </c>
      <c r="C34" s="38"/>
      <c r="D34" s="38"/>
      <c r="E34" s="38"/>
      <c r="F34" s="38"/>
      <c r="G34" s="38"/>
    </row>
    <row r="35" spans="1:7" ht="18">
      <c r="A35" s="38">
        <v>0.3</v>
      </c>
      <c r="B35" s="38">
        <f t="shared" si="0"/>
        <v>-0.928336489125606</v>
      </c>
      <c r="C35" s="38"/>
      <c r="D35" s="38"/>
      <c r="E35" s="38"/>
      <c r="F35" s="38"/>
      <c r="G35" s="38"/>
    </row>
    <row r="36" spans="1:7" ht="18">
      <c r="A36" s="38">
        <v>0.4</v>
      </c>
      <c r="B36" s="38">
        <f t="shared" si="0"/>
        <v>-0.857060994002885</v>
      </c>
      <c r="C36" s="38"/>
      <c r="D36" s="38"/>
      <c r="E36" s="38"/>
      <c r="F36" s="38"/>
      <c r="G36" s="38"/>
    </row>
    <row r="37" spans="1:7" ht="18">
      <c r="A37" s="38">
        <v>0.5</v>
      </c>
      <c r="B37" s="38">
        <f t="shared" si="0"/>
        <v>-0.7525825618903728</v>
      </c>
      <c r="C37" s="38"/>
      <c r="D37" s="38"/>
      <c r="E37" s="38"/>
      <c r="F37" s="38"/>
      <c r="G37" s="38"/>
    </row>
    <row r="38" spans="1:7" ht="18">
      <c r="A38" s="38">
        <v>0.6</v>
      </c>
      <c r="B38" s="38">
        <f t="shared" si="0"/>
        <v>-0.6093356149096784</v>
      </c>
      <c r="C38" s="38"/>
      <c r="D38" s="38"/>
      <c r="E38" s="38"/>
      <c r="F38" s="38"/>
      <c r="G38" s="38"/>
    </row>
    <row r="39" spans="1:7" ht="18">
      <c r="A39" s="38">
        <v>0.7</v>
      </c>
      <c r="B39" s="38">
        <f t="shared" si="0"/>
        <v>-0.4218421872844886</v>
      </c>
      <c r="C39" s="38"/>
      <c r="D39" s="38"/>
      <c r="E39" s="38"/>
      <c r="F39" s="38"/>
      <c r="G39" s="38"/>
    </row>
    <row r="40" spans="1:7" ht="18.75">
      <c r="A40" s="38">
        <v>0.8652437678645494</v>
      </c>
      <c r="B40" s="38">
        <f>A40^3-COS(A40)</f>
        <v>-0.0006926070013520969</v>
      </c>
      <c r="C40" s="38" t="s">
        <v>32</v>
      </c>
      <c r="D40" s="38"/>
      <c r="E40" s="38"/>
      <c r="F40" s="38"/>
      <c r="G40" s="38"/>
    </row>
    <row r="41" spans="1:7" ht="18">
      <c r="A41" s="38">
        <v>0.9</v>
      </c>
      <c r="B41" s="38">
        <f t="shared" si="0"/>
        <v>0.1073900317293357</v>
      </c>
      <c r="C41" s="38"/>
      <c r="D41" s="38"/>
      <c r="E41" s="38"/>
      <c r="F41" s="38"/>
      <c r="G41" s="38"/>
    </row>
    <row r="42" spans="1:7" ht="18">
      <c r="A42" s="38">
        <v>1</v>
      </c>
      <c r="B42" s="38">
        <f t="shared" si="0"/>
        <v>0.45969769413186023</v>
      </c>
      <c r="C42" s="38"/>
      <c r="D42" s="38"/>
      <c r="E42" s="38"/>
      <c r="F42" s="38"/>
      <c r="G42" s="38"/>
    </row>
    <row r="43" spans="1:7" ht="18">
      <c r="A43" s="38">
        <v>1.1</v>
      </c>
      <c r="B43" s="38">
        <f t="shared" si="0"/>
        <v>0.8774038785744231</v>
      </c>
      <c r="C43" s="38"/>
      <c r="D43" s="38"/>
      <c r="E43" s="38"/>
      <c r="F43" s="38"/>
      <c r="G43" s="38"/>
    </row>
    <row r="44" spans="1:7" ht="18">
      <c r="A44" s="38">
        <v>1.2</v>
      </c>
      <c r="B44" s="38">
        <f t="shared" si="0"/>
        <v>1.3656422455233264</v>
      </c>
      <c r="C44" s="38"/>
      <c r="D44" s="38"/>
      <c r="E44" s="38"/>
      <c r="F44" s="38"/>
      <c r="G44" s="38"/>
    </row>
    <row r="45" spans="1:7" ht="18">
      <c r="A45" s="38">
        <v>1.3</v>
      </c>
      <c r="B45" s="38">
        <f t="shared" si="0"/>
        <v>1.929501171375413</v>
      </c>
      <c r="C45" s="38"/>
      <c r="D45" s="38"/>
      <c r="E45" s="38"/>
      <c r="F45" s="38"/>
      <c r="G45" s="38"/>
    </row>
    <row r="46" spans="1:7" ht="18">
      <c r="A46" s="38">
        <v>1.4</v>
      </c>
      <c r="B46" s="38">
        <f t="shared" si="0"/>
        <v>2.574032857099758</v>
      </c>
      <c r="C46" s="38"/>
      <c r="D46" s="38"/>
      <c r="E46" s="38"/>
      <c r="F46" s="38"/>
      <c r="G46" s="38"/>
    </row>
    <row r="47" spans="1:7" ht="18">
      <c r="A47" s="38">
        <v>1.5</v>
      </c>
      <c r="B47" s="38">
        <f t="shared" si="0"/>
        <v>3.304262798332297</v>
      </c>
      <c r="C47" s="38"/>
      <c r="D47" s="38"/>
      <c r="E47" s="38"/>
      <c r="F47" s="38"/>
      <c r="G47" s="38"/>
    </row>
    <row r="48" spans="1:7" ht="18">
      <c r="A48" s="38">
        <v>1.6</v>
      </c>
      <c r="B48" s="38">
        <f t="shared" si="0"/>
        <v>4.12519952230129</v>
      </c>
      <c r="C48" s="38"/>
      <c r="D48" s="38"/>
      <c r="E48" s="38"/>
      <c r="F48" s="38"/>
      <c r="G48" s="38"/>
    </row>
    <row r="49" spans="1:7" ht="18">
      <c r="A49" s="38">
        <v>1.7</v>
      </c>
      <c r="B49" s="38">
        <f t="shared" si="0"/>
        <v>5.041844494295524</v>
      </c>
      <c r="C49" s="38"/>
      <c r="D49" s="38"/>
      <c r="E49" s="38"/>
      <c r="F49" s="38"/>
      <c r="G49" s="38"/>
    </row>
    <row r="50" spans="1:7" ht="18">
      <c r="A50" s="38">
        <v>1.8</v>
      </c>
      <c r="B50" s="38">
        <f t="shared" si="0"/>
        <v>6.059202094693088</v>
      </c>
      <c r="C50" s="38"/>
      <c r="D50" s="38"/>
      <c r="E50" s="38"/>
      <c r="F50" s="38"/>
      <c r="G50" s="38"/>
    </row>
    <row r="51" spans="1:7" ht="18">
      <c r="A51" s="38">
        <v>1.9</v>
      </c>
      <c r="B51" s="38">
        <f t="shared" si="0"/>
        <v>7.182289566863503</v>
      </c>
      <c r="C51" s="38"/>
      <c r="D51" s="38"/>
      <c r="E51" s="38"/>
      <c r="F51" s="38"/>
      <c r="G51" s="38"/>
    </row>
    <row r="52" spans="1:7" ht="18">
      <c r="A52" s="38">
        <v>2</v>
      </c>
      <c r="B52" s="38">
        <f t="shared" si="0"/>
        <v>8.416146836547142</v>
      </c>
      <c r="C52" s="38"/>
      <c r="D52" s="38"/>
      <c r="E52" s="38"/>
      <c r="F52" s="38"/>
      <c r="G52" s="38"/>
    </row>
    <row r="61" spans="1:6" ht="18">
      <c r="A61" s="38"/>
      <c r="B61" s="37" t="s">
        <v>10</v>
      </c>
      <c r="C61" s="38"/>
      <c r="D61" s="38"/>
      <c r="E61" s="38"/>
      <c r="F61" s="38"/>
    </row>
    <row r="62" spans="1:6" s="4" customFormat="1" ht="18">
      <c r="A62" s="36"/>
      <c r="B62" s="36"/>
      <c r="C62" s="36"/>
      <c r="D62" s="36"/>
      <c r="E62" s="36"/>
      <c r="F62" s="36"/>
    </row>
    <row r="63" spans="1:6" ht="18">
      <c r="A63" s="36" t="s">
        <v>8</v>
      </c>
      <c r="B63" s="36" t="s">
        <v>9</v>
      </c>
      <c r="C63" s="36" t="s">
        <v>8</v>
      </c>
      <c r="D63" s="36" t="s">
        <v>9</v>
      </c>
      <c r="E63" s="36" t="s">
        <v>8</v>
      </c>
      <c r="F63" s="36" t="s">
        <v>9</v>
      </c>
    </row>
    <row r="64" spans="1:6" ht="18">
      <c r="A64" s="38">
        <v>0.8</v>
      </c>
      <c r="B64" s="38">
        <f aca="true" t="shared" si="1" ref="B64:B74">A64^3-COS(A64)</f>
        <v>-0.18470670934716527</v>
      </c>
      <c r="C64" s="38">
        <v>0.86</v>
      </c>
      <c r="D64" s="38">
        <f aca="true" t="shared" si="2" ref="D64:D74">C64^3-COS(C64)</f>
        <v>-0.01638146816405195</v>
      </c>
      <c r="E64" s="38">
        <v>0.865</v>
      </c>
      <c r="F64" s="38">
        <f aca="true" t="shared" si="3" ref="F64:F74">E64^3-COS(E64)</f>
        <v>-0.0014254906865809325</v>
      </c>
    </row>
    <row r="65" spans="1:6" ht="18">
      <c r="A65" s="38">
        <v>0.81</v>
      </c>
      <c r="B65" s="38">
        <f t="shared" si="1"/>
        <v>-0.1580574329517468</v>
      </c>
      <c r="C65" s="38">
        <v>0.861</v>
      </c>
      <c r="D65" s="38">
        <f t="shared" si="2"/>
        <v>-0.013401918508756827</v>
      </c>
      <c r="E65" s="38">
        <v>0.8651</v>
      </c>
      <c r="F65" s="38">
        <f t="shared" si="3"/>
        <v>-0.001124884466144227</v>
      </c>
    </row>
    <row r="66" spans="1:6" ht="18">
      <c r="A66" s="38">
        <v>0.82</v>
      </c>
      <c r="B66" s="38">
        <f t="shared" si="1"/>
        <v>-0.13085320728761374</v>
      </c>
      <c r="C66" s="38">
        <v>0.862</v>
      </c>
      <c r="D66" s="38">
        <f t="shared" si="2"/>
        <v>-0.010416551174216582</v>
      </c>
      <c r="E66" s="38">
        <v>0.8652</v>
      </c>
      <c r="F66" s="38">
        <f t="shared" si="3"/>
        <v>-0.0008242198540672208</v>
      </c>
    </row>
    <row r="67" spans="1:6" ht="18">
      <c r="A67" s="38">
        <v>0.83</v>
      </c>
      <c r="B67" s="38">
        <f t="shared" si="1"/>
        <v>-0.10308876007126722</v>
      </c>
      <c r="C67" s="38">
        <v>0.863</v>
      </c>
      <c r="D67" s="38">
        <f t="shared" si="2"/>
        <v>-0.007425360919251278</v>
      </c>
      <c r="E67" s="38">
        <v>0.8653</v>
      </c>
      <c r="F67" s="38">
        <f t="shared" si="3"/>
        <v>-0.0005234968451115485</v>
      </c>
    </row>
    <row r="68" spans="1:6" ht="18">
      <c r="A68" s="38">
        <v>0.84</v>
      </c>
      <c r="B68" s="38">
        <f t="shared" si="1"/>
        <v>-0.07475882584130822</v>
      </c>
      <c r="C68" s="38">
        <v>0.864</v>
      </c>
      <c r="D68" s="38">
        <f t="shared" si="2"/>
        <v>-0.00442834250333235</v>
      </c>
      <c r="E68" s="38">
        <v>0.8654</v>
      </c>
      <c r="F68" s="38">
        <f t="shared" si="3"/>
        <v>-0.00022271543403840077</v>
      </c>
    </row>
    <row r="69" spans="1:6" ht="18">
      <c r="A69" s="38">
        <v>0.85</v>
      </c>
      <c r="B69" s="38">
        <f t="shared" si="1"/>
        <v>-0.04585814588498227</v>
      </c>
      <c r="C69" s="38">
        <v>0.865</v>
      </c>
      <c r="D69" s="38">
        <f t="shared" si="2"/>
        <v>-0.0014254906865809325</v>
      </c>
      <c r="E69" s="38">
        <v>0.8654999999999999</v>
      </c>
      <c r="F69" s="38">
        <f t="shared" si="3"/>
        <v>7.812438439114278E-05</v>
      </c>
    </row>
    <row r="70" spans="1:6" ht="18">
      <c r="A70" s="38">
        <v>0.86</v>
      </c>
      <c r="B70" s="38">
        <f t="shared" si="1"/>
        <v>-0.01638146816405195</v>
      </c>
      <c r="C70" s="38">
        <v>0.866</v>
      </c>
      <c r="D70" s="38">
        <f t="shared" si="2"/>
        <v>0.0015831997702319134</v>
      </c>
      <c r="E70" s="38">
        <v>0.8656</v>
      </c>
      <c r="F70" s="38">
        <f t="shared" si="3"/>
        <v>0.00037902261541578053</v>
      </c>
    </row>
    <row r="71" spans="1:6" ht="18">
      <c r="A71" s="38">
        <v>0.87</v>
      </c>
      <c r="B71" s="38">
        <f t="shared" si="1"/>
        <v>0.013676452759998847</v>
      </c>
      <c r="C71" s="38">
        <v>0.867</v>
      </c>
      <c r="D71" s="38">
        <f t="shared" si="2"/>
        <v>0.004597734105687201</v>
      </c>
      <c r="E71" s="38">
        <v>0.8657</v>
      </c>
      <c r="F71" s="38">
        <f t="shared" si="3"/>
        <v>0.0006799792642736557</v>
      </c>
    </row>
    <row r="72" spans="1:6" ht="18">
      <c r="A72" s="38">
        <v>0.88</v>
      </c>
      <c r="B72" s="38">
        <f t="shared" si="1"/>
        <v>0.044320855801419756</v>
      </c>
      <c r="C72" s="38">
        <v>0.868</v>
      </c>
      <c r="D72" s="38">
        <f t="shared" si="2"/>
        <v>0.007618117557717463</v>
      </c>
      <c r="E72" s="38">
        <v>0.8658</v>
      </c>
      <c r="F72" s="38">
        <f t="shared" si="3"/>
        <v>0.0009809943362033557</v>
      </c>
    </row>
    <row r="73" spans="1:6" ht="18">
      <c r="A73" s="38">
        <v>0.89</v>
      </c>
      <c r="B73" s="38">
        <f t="shared" si="1"/>
        <v>0.07555697342630319</v>
      </c>
      <c r="C73" s="38">
        <v>0.869</v>
      </c>
      <c r="D73" s="38">
        <f t="shared" si="2"/>
        <v>0.010644355363608082</v>
      </c>
      <c r="E73" s="38">
        <v>0.8659</v>
      </c>
      <c r="F73" s="38">
        <f t="shared" si="3"/>
        <v>0.0012820678364433569</v>
      </c>
    </row>
    <row r="74" spans="1:6" ht="18">
      <c r="A74" s="38">
        <v>0.9</v>
      </c>
      <c r="B74" s="38">
        <f t="shared" si="1"/>
        <v>0.1073900317293357</v>
      </c>
      <c r="C74" s="38">
        <v>0.87</v>
      </c>
      <c r="D74" s="38">
        <f t="shared" si="2"/>
        <v>0.013676452759998847</v>
      </c>
      <c r="E74" s="38">
        <v>0.866</v>
      </c>
      <c r="F74" s="38">
        <f t="shared" si="3"/>
        <v>0.0015831997702319134</v>
      </c>
    </row>
  </sheetData>
  <mergeCells count="2">
    <mergeCell ref="B3:H3"/>
    <mergeCell ref="B4:H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10"/>
  <sheetViews>
    <sheetView workbookViewId="0" topLeftCell="A1">
      <selection activeCell="F26" sqref="F26"/>
    </sheetView>
  </sheetViews>
  <sheetFormatPr defaultColWidth="9.00390625" defaultRowHeight="12.75"/>
  <cols>
    <col min="1" max="1" width="12.625" style="0" customWidth="1"/>
    <col min="2" max="2" width="27.75390625" style="0" customWidth="1"/>
  </cols>
  <sheetData>
    <row r="2" spans="2:13" s="45" customFormat="1" ht="31.5">
      <c r="B2" s="212" t="s">
        <v>39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="45" customFormat="1" ht="23.25"/>
    <row r="5" s="45" customFormat="1" ht="23.25">
      <c r="B5" s="46" t="s">
        <v>40</v>
      </c>
    </row>
    <row r="6" s="45" customFormat="1" ht="23.25">
      <c r="B6" s="47" t="s">
        <v>38</v>
      </c>
    </row>
    <row r="8" spans="1:8" ht="15.75">
      <c r="A8" s="210" t="s">
        <v>33</v>
      </c>
      <c r="B8" s="210"/>
      <c r="C8" s="210"/>
      <c r="D8" s="210"/>
      <c r="E8" s="210"/>
      <c r="F8" s="210"/>
      <c r="G8" s="210"/>
      <c r="H8" s="210"/>
    </row>
    <row r="10" spans="1:9" ht="15.75">
      <c r="A10" s="39" t="s">
        <v>34</v>
      </c>
      <c r="C10" s="40">
        <v>1</v>
      </c>
      <c r="D10" s="40">
        <v>2</v>
      </c>
      <c r="E10" s="40">
        <v>3</v>
      </c>
      <c r="F10" s="40">
        <v>4</v>
      </c>
      <c r="G10" s="40">
        <v>5</v>
      </c>
      <c r="H10" s="40">
        <v>6</v>
      </c>
      <c r="I10" s="41"/>
    </row>
    <row r="11" spans="1:8" ht="12.75">
      <c r="A11">
        <f ca="1">INT(RAND()*6)+1</f>
        <v>6</v>
      </c>
      <c r="B11" s="42" t="s">
        <v>35</v>
      </c>
      <c r="C11">
        <f>COUNTIF($A$11:$A$110,1)</f>
        <v>20</v>
      </c>
      <c r="D11">
        <f>COUNTIF($A$11:$A$110,2)</f>
        <v>13</v>
      </c>
      <c r="E11">
        <f>COUNTIF($A$11:$A$110,3)</f>
        <v>11</v>
      </c>
      <c r="F11">
        <f>COUNTIF($A$11:$A$110,4)</f>
        <v>19</v>
      </c>
      <c r="G11">
        <f>COUNTIF($A$11:$A$110,5)</f>
        <v>13</v>
      </c>
      <c r="H11">
        <f>COUNTIF($A$11:$A$110,6)</f>
        <v>24</v>
      </c>
    </row>
    <row r="12" spans="1:8" ht="12.75">
      <c r="A12">
        <f aca="true" ca="1" t="shared" si="0" ref="A12:A74">INT(RAND()*6)+1</f>
        <v>6</v>
      </c>
      <c r="B12" s="42" t="s">
        <v>36</v>
      </c>
      <c r="C12" s="43">
        <f aca="true" t="shared" si="1" ref="C12:H12">C11/100</f>
        <v>0.2</v>
      </c>
      <c r="D12" s="43">
        <f t="shared" si="1"/>
        <v>0.13</v>
      </c>
      <c r="E12" s="43">
        <f t="shared" si="1"/>
        <v>0.11</v>
      </c>
      <c r="F12" s="43">
        <f t="shared" si="1"/>
        <v>0.19</v>
      </c>
      <c r="G12" s="43">
        <f t="shared" si="1"/>
        <v>0.13</v>
      </c>
      <c r="H12" s="43">
        <f t="shared" si="1"/>
        <v>0.24</v>
      </c>
    </row>
    <row r="13" spans="1:8" ht="12.75">
      <c r="A13">
        <f ca="1" t="shared" si="0"/>
        <v>2</v>
      </c>
      <c r="B13" s="42" t="s">
        <v>37</v>
      </c>
      <c r="C13" s="44">
        <f aca="true" t="shared" si="2" ref="C13:H13">1/6</f>
        <v>0.16666666666666666</v>
      </c>
      <c r="D13" s="44">
        <f t="shared" si="2"/>
        <v>0.16666666666666666</v>
      </c>
      <c r="E13" s="44">
        <f t="shared" si="2"/>
        <v>0.16666666666666666</v>
      </c>
      <c r="F13" s="44">
        <f t="shared" si="2"/>
        <v>0.16666666666666666</v>
      </c>
      <c r="G13" s="44">
        <f t="shared" si="2"/>
        <v>0.16666666666666666</v>
      </c>
      <c r="H13" s="44">
        <f t="shared" si="2"/>
        <v>0.16666666666666666</v>
      </c>
    </row>
    <row r="14" ht="12.75">
      <c r="A14">
        <f ca="1" t="shared" si="0"/>
        <v>2</v>
      </c>
    </row>
    <row r="15" ht="12.75">
      <c r="A15">
        <f ca="1" t="shared" si="0"/>
        <v>1</v>
      </c>
    </row>
    <row r="16" ht="12.75">
      <c r="A16">
        <f ca="1" t="shared" si="0"/>
        <v>5</v>
      </c>
    </row>
    <row r="17" ht="12.75">
      <c r="A17">
        <f ca="1" t="shared" si="0"/>
        <v>5</v>
      </c>
    </row>
    <row r="18" ht="12.75">
      <c r="A18">
        <f ca="1" t="shared" si="0"/>
        <v>6</v>
      </c>
    </row>
    <row r="19" ht="12.75">
      <c r="A19">
        <f ca="1" t="shared" si="0"/>
        <v>1</v>
      </c>
    </row>
    <row r="20" ht="12.75">
      <c r="A20">
        <f ca="1" t="shared" si="0"/>
        <v>3</v>
      </c>
    </row>
    <row r="21" ht="12.75">
      <c r="A21">
        <f ca="1" t="shared" si="0"/>
        <v>6</v>
      </c>
    </row>
    <row r="22" ht="12.75">
      <c r="A22">
        <f ca="1" t="shared" si="0"/>
        <v>2</v>
      </c>
    </row>
    <row r="23" ht="12.75">
      <c r="A23">
        <f ca="1" t="shared" si="0"/>
        <v>2</v>
      </c>
    </row>
    <row r="24" ht="12.75">
      <c r="A24">
        <f ca="1" t="shared" si="0"/>
        <v>2</v>
      </c>
    </row>
    <row r="25" ht="12.75">
      <c r="A25">
        <f ca="1" t="shared" si="0"/>
        <v>4</v>
      </c>
    </row>
    <row r="26" ht="12.75">
      <c r="A26">
        <f ca="1" t="shared" si="0"/>
        <v>1</v>
      </c>
    </row>
    <row r="27" ht="12.75">
      <c r="A27">
        <f ca="1" t="shared" si="0"/>
        <v>3</v>
      </c>
    </row>
    <row r="28" ht="12.75">
      <c r="A28">
        <f ca="1" t="shared" si="0"/>
        <v>6</v>
      </c>
    </row>
    <row r="29" ht="12.75">
      <c r="A29">
        <f ca="1" t="shared" si="0"/>
        <v>3</v>
      </c>
    </row>
    <row r="30" ht="12.75">
      <c r="A30">
        <f ca="1" t="shared" si="0"/>
        <v>4</v>
      </c>
    </row>
    <row r="31" ht="12.75">
      <c r="A31">
        <f ca="1" t="shared" si="0"/>
        <v>2</v>
      </c>
    </row>
    <row r="32" ht="12.75">
      <c r="A32">
        <f ca="1" t="shared" si="0"/>
        <v>5</v>
      </c>
    </row>
    <row r="33" ht="12.75">
      <c r="A33">
        <f ca="1" t="shared" si="0"/>
        <v>4</v>
      </c>
    </row>
    <row r="34" ht="12.75">
      <c r="A34">
        <f ca="1" t="shared" si="0"/>
        <v>5</v>
      </c>
    </row>
    <row r="35" ht="12.75">
      <c r="A35">
        <f ca="1" t="shared" si="0"/>
        <v>5</v>
      </c>
    </row>
    <row r="36" ht="12.75">
      <c r="A36">
        <f ca="1" t="shared" si="0"/>
        <v>1</v>
      </c>
    </row>
    <row r="37" ht="12.75">
      <c r="A37">
        <f ca="1" t="shared" si="0"/>
        <v>4</v>
      </c>
    </row>
    <row r="38" ht="12.75">
      <c r="A38">
        <f ca="1" t="shared" si="0"/>
        <v>4</v>
      </c>
    </row>
    <row r="39" ht="12.75">
      <c r="A39">
        <f ca="1" t="shared" si="0"/>
        <v>6</v>
      </c>
    </row>
    <row r="40" ht="12.75">
      <c r="A40">
        <f ca="1" t="shared" si="0"/>
        <v>5</v>
      </c>
    </row>
    <row r="41" ht="12.75">
      <c r="A41">
        <f ca="1" t="shared" si="0"/>
        <v>6</v>
      </c>
    </row>
    <row r="42" ht="12.75">
      <c r="A42">
        <f ca="1" t="shared" si="0"/>
        <v>6</v>
      </c>
    </row>
    <row r="43" ht="12.75">
      <c r="A43">
        <f ca="1" t="shared" si="0"/>
        <v>4</v>
      </c>
    </row>
    <row r="44" ht="12.75">
      <c r="A44">
        <f ca="1" t="shared" si="0"/>
        <v>4</v>
      </c>
    </row>
    <row r="45" ht="12.75">
      <c r="A45">
        <f ca="1" t="shared" si="0"/>
        <v>4</v>
      </c>
    </row>
    <row r="46" ht="12.75">
      <c r="A46">
        <f ca="1" t="shared" si="0"/>
        <v>6</v>
      </c>
    </row>
    <row r="47" ht="12.75">
      <c r="A47">
        <f ca="1" t="shared" si="0"/>
        <v>2</v>
      </c>
    </row>
    <row r="48" ht="12.75">
      <c r="A48">
        <f ca="1" t="shared" si="0"/>
        <v>1</v>
      </c>
    </row>
    <row r="49" ht="12.75">
      <c r="A49">
        <f ca="1" t="shared" si="0"/>
        <v>1</v>
      </c>
    </row>
    <row r="50" ht="12.75">
      <c r="A50">
        <f ca="1" t="shared" si="0"/>
        <v>2</v>
      </c>
    </row>
    <row r="51" ht="12.75">
      <c r="A51">
        <f ca="1" t="shared" si="0"/>
        <v>1</v>
      </c>
    </row>
    <row r="52" ht="12.75">
      <c r="A52">
        <f ca="1" t="shared" si="0"/>
        <v>1</v>
      </c>
    </row>
    <row r="53" ht="12.75">
      <c r="A53">
        <f ca="1" t="shared" si="0"/>
        <v>2</v>
      </c>
    </row>
    <row r="54" ht="12.75">
      <c r="A54">
        <f ca="1" t="shared" si="0"/>
        <v>6</v>
      </c>
    </row>
    <row r="55" ht="12.75">
      <c r="A55">
        <f ca="1" t="shared" si="0"/>
        <v>3</v>
      </c>
    </row>
    <row r="56" ht="12.75">
      <c r="A56">
        <f ca="1" t="shared" si="0"/>
        <v>5</v>
      </c>
    </row>
    <row r="57" ht="12.75">
      <c r="A57">
        <f ca="1" t="shared" si="0"/>
        <v>6</v>
      </c>
    </row>
    <row r="58" ht="12.75">
      <c r="A58">
        <f ca="1" t="shared" si="0"/>
        <v>3</v>
      </c>
    </row>
    <row r="59" ht="12.75">
      <c r="A59">
        <f ca="1" t="shared" si="0"/>
        <v>2</v>
      </c>
    </row>
    <row r="60" ht="12.75">
      <c r="A60">
        <f ca="1" t="shared" si="0"/>
        <v>4</v>
      </c>
    </row>
    <row r="61" ht="12.75">
      <c r="A61">
        <f ca="1" t="shared" si="0"/>
        <v>1</v>
      </c>
    </row>
    <row r="62" ht="12.75">
      <c r="A62">
        <f ca="1" t="shared" si="0"/>
        <v>2</v>
      </c>
    </row>
    <row r="63" ht="12.75">
      <c r="A63">
        <f ca="1" t="shared" si="0"/>
        <v>3</v>
      </c>
    </row>
    <row r="64" ht="12.75">
      <c r="A64">
        <f ca="1" t="shared" si="0"/>
        <v>5</v>
      </c>
    </row>
    <row r="65" ht="12.75">
      <c r="A65">
        <f ca="1" t="shared" si="0"/>
        <v>3</v>
      </c>
    </row>
    <row r="66" ht="12.75">
      <c r="A66">
        <f ca="1" t="shared" si="0"/>
        <v>6</v>
      </c>
    </row>
    <row r="67" ht="12.75">
      <c r="A67">
        <f ca="1" t="shared" si="0"/>
        <v>6</v>
      </c>
    </row>
    <row r="68" ht="12.75">
      <c r="A68">
        <f ca="1" t="shared" si="0"/>
        <v>6</v>
      </c>
    </row>
    <row r="69" ht="12.75">
      <c r="A69">
        <f ca="1" t="shared" si="0"/>
        <v>5</v>
      </c>
    </row>
    <row r="70" ht="12.75">
      <c r="A70">
        <f ca="1" t="shared" si="0"/>
        <v>5</v>
      </c>
    </row>
    <row r="71" ht="12.75">
      <c r="A71">
        <f ca="1" t="shared" si="0"/>
        <v>1</v>
      </c>
    </row>
    <row r="72" ht="12.75">
      <c r="A72">
        <f ca="1" t="shared" si="0"/>
        <v>5</v>
      </c>
    </row>
    <row r="73" ht="12.75">
      <c r="A73">
        <f ca="1" t="shared" si="0"/>
        <v>4</v>
      </c>
    </row>
    <row r="74" ht="12.75">
      <c r="A74">
        <f ca="1" t="shared" si="0"/>
        <v>1</v>
      </c>
    </row>
    <row r="75" ht="12.75">
      <c r="A75">
        <f aca="true" ca="1" t="shared" si="3" ref="A75:A110">INT(RAND()*6)+1</f>
        <v>6</v>
      </c>
    </row>
    <row r="76" ht="12.75">
      <c r="A76">
        <f ca="1" t="shared" si="3"/>
        <v>4</v>
      </c>
    </row>
    <row r="77" ht="12.75">
      <c r="A77">
        <f ca="1" t="shared" si="3"/>
        <v>4</v>
      </c>
    </row>
    <row r="78" ht="12.75">
      <c r="A78">
        <f ca="1" t="shared" si="3"/>
        <v>4</v>
      </c>
    </row>
    <row r="79" ht="12.75">
      <c r="A79">
        <f ca="1" t="shared" si="3"/>
        <v>4</v>
      </c>
    </row>
    <row r="80" ht="12.75">
      <c r="A80">
        <f ca="1" t="shared" si="3"/>
        <v>4</v>
      </c>
    </row>
    <row r="81" ht="12.75">
      <c r="A81">
        <f ca="1" t="shared" si="3"/>
        <v>4</v>
      </c>
    </row>
    <row r="82" ht="12.75">
      <c r="A82">
        <f ca="1" t="shared" si="3"/>
        <v>1</v>
      </c>
    </row>
    <row r="83" ht="12.75">
      <c r="A83">
        <f ca="1" t="shared" si="3"/>
        <v>2</v>
      </c>
    </row>
    <row r="84" ht="12.75">
      <c r="A84">
        <f ca="1" t="shared" si="3"/>
        <v>2</v>
      </c>
    </row>
    <row r="85" ht="12.75">
      <c r="A85">
        <f ca="1" t="shared" si="3"/>
        <v>1</v>
      </c>
    </row>
    <row r="86" ht="12.75">
      <c r="A86">
        <f ca="1" t="shared" si="3"/>
        <v>1</v>
      </c>
    </row>
    <row r="87" ht="12.75">
      <c r="A87">
        <f ca="1" t="shared" si="3"/>
        <v>4</v>
      </c>
    </row>
    <row r="88" ht="12.75">
      <c r="A88">
        <f ca="1" t="shared" si="3"/>
        <v>3</v>
      </c>
    </row>
    <row r="89" ht="12.75">
      <c r="A89">
        <f ca="1" t="shared" si="3"/>
        <v>6</v>
      </c>
    </row>
    <row r="90" ht="12.75">
      <c r="A90">
        <f ca="1" t="shared" si="3"/>
        <v>1</v>
      </c>
    </row>
    <row r="91" ht="12.75">
      <c r="A91">
        <f ca="1" t="shared" si="3"/>
        <v>5</v>
      </c>
    </row>
    <row r="92" ht="12.75">
      <c r="A92">
        <f ca="1" t="shared" si="3"/>
        <v>1</v>
      </c>
    </row>
    <row r="93" ht="12.75">
      <c r="A93">
        <f ca="1" t="shared" si="3"/>
        <v>6</v>
      </c>
    </row>
    <row r="94" ht="12.75">
      <c r="A94">
        <f ca="1" t="shared" si="3"/>
        <v>4</v>
      </c>
    </row>
    <row r="95" ht="12.75">
      <c r="A95">
        <f ca="1" t="shared" si="3"/>
        <v>6</v>
      </c>
    </row>
    <row r="96" ht="12.75">
      <c r="A96">
        <f ca="1" t="shared" si="3"/>
        <v>6</v>
      </c>
    </row>
    <row r="97" ht="12.75">
      <c r="A97">
        <f ca="1" t="shared" si="3"/>
        <v>1</v>
      </c>
    </row>
    <row r="98" ht="12.75">
      <c r="A98">
        <f ca="1" t="shared" si="3"/>
        <v>3</v>
      </c>
    </row>
    <row r="99" ht="12.75">
      <c r="A99">
        <f ca="1" t="shared" si="3"/>
        <v>5</v>
      </c>
    </row>
    <row r="100" ht="12.75">
      <c r="A100">
        <f ca="1" t="shared" si="3"/>
        <v>6</v>
      </c>
    </row>
    <row r="101" ht="12.75">
      <c r="A101">
        <f ca="1" t="shared" si="3"/>
        <v>6</v>
      </c>
    </row>
    <row r="102" ht="12.75">
      <c r="A102">
        <f ca="1" t="shared" si="3"/>
        <v>4</v>
      </c>
    </row>
    <row r="103" ht="12.75">
      <c r="A103">
        <f ca="1" t="shared" si="3"/>
        <v>6</v>
      </c>
    </row>
    <row r="104" ht="12.75">
      <c r="A104">
        <f ca="1" t="shared" si="3"/>
        <v>3</v>
      </c>
    </row>
    <row r="105" ht="12.75">
      <c r="A105">
        <f ca="1" t="shared" si="3"/>
        <v>3</v>
      </c>
    </row>
    <row r="106" ht="12.75">
      <c r="A106">
        <f ca="1" t="shared" si="3"/>
        <v>6</v>
      </c>
    </row>
    <row r="107" ht="12.75">
      <c r="A107">
        <f ca="1" t="shared" si="3"/>
        <v>6</v>
      </c>
    </row>
    <row r="108" ht="12.75">
      <c r="A108">
        <f ca="1" t="shared" si="3"/>
        <v>1</v>
      </c>
    </row>
    <row r="109" ht="12.75">
      <c r="A109">
        <f ca="1" t="shared" si="3"/>
        <v>1</v>
      </c>
    </row>
    <row r="110" ht="12.75">
      <c r="A110">
        <f ca="1" t="shared" si="3"/>
        <v>1</v>
      </c>
    </row>
  </sheetData>
  <mergeCells count="2">
    <mergeCell ref="A8:H8"/>
    <mergeCell ref="B2:M2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C8" sqref="C8"/>
    </sheetView>
  </sheetViews>
  <sheetFormatPr defaultColWidth="9.00390625" defaultRowHeight="12.75"/>
  <cols>
    <col min="1" max="1" width="3.625" style="136" customWidth="1"/>
    <col min="2" max="2" width="19.00390625" style="136" customWidth="1"/>
    <col min="3" max="6" width="9.125" style="136" customWidth="1"/>
    <col min="7" max="7" width="9.75390625" style="136" customWidth="1"/>
    <col min="8" max="16384" width="9.125" style="136" customWidth="1"/>
  </cols>
  <sheetData>
    <row r="1" spans="1:12" s="112" customFormat="1" ht="18.75" thickBot="1">
      <c r="A1" s="111"/>
      <c r="B1" s="215" t="s">
        <v>147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s="112" customFormat="1" ht="19.5" thickBot="1" thickTop="1">
      <c r="A2" s="113"/>
      <c r="B2" s="220" t="s">
        <v>148</v>
      </c>
      <c r="C2" s="221"/>
      <c r="D2" s="221"/>
      <c r="E2" s="221"/>
      <c r="F2" s="221"/>
      <c r="G2" s="221"/>
      <c r="H2" s="221"/>
      <c r="I2" s="221"/>
      <c r="J2" s="221"/>
      <c r="K2" s="221"/>
      <c r="L2" s="222"/>
    </row>
    <row r="3" spans="1:12" s="112" customFormat="1" ht="18.75" thickTop="1">
      <c r="A3" s="114"/>
      <c r="B3" s="125" t="s">
        <v>149</v>
      </c>
      <c r="C3" s="219"/>
      <c r="D3" s="115"/>
      <c r="E3" s="115"/>
      <c r="F3" s="115"/>
      <c r="G3" s="116"/>
      <c r="H3" s="116"/>
      <c r="I3" s="116"/>
      <c r="J3" s="116"/>
      <c r="K3" s="116"/>
      <c r="L3" s="117"/>
    </row>
    <row r="4" spans="1:12" s="112" customFormat="1" ht="18">
      <c r="A4" s="114"/>
      <c r="B4" s="118" t="s">
        <v>150</v>
      </c>
      <c r="C4" s="119">
        <v>1</v>
      </c>
      <c r="D4" s="120"/>
      <c r="E4" s="120"/>
      <c r="F4" s="120"/>
      <c r="G4" s="120"/>
      <c r="H4" s="120"/>
      <c r="I4" s="120"/>
      <c r="J4" s="120"/>
      <c r="K4" s="120"/>
      <c r="L4" s="121"/>
    </row>
    <row r="5" spans="1:12" s="112" customFormat="1" ht="18.75" thickBot="1">
      <c r="A5" s="114"/>
      <c r="B5" s="122" t="s">
        <v>151</v>
      </c>
      <c r="C5" s="123">
        <v>0.001</v>
      </c>
      <c r="D5" s="120"/>
      <c r="E5" s="120"/>
      <c r="F5" s="120"/>
      <c r="G5" s="120"/>
      <c r="H5" s="120"/>
      <c r="I5" s="120"/>
      <c r="J5" s="120"/>
      <c r="K5" s="120"/>
      <c r="L5" s="121"/>
    </row>
    <row r="6" spans="1:12" s="112" customFormat="1" ht="19.5" thickBot="1" thickTop="1">
      <c r="A6" s="114"/>
      <c r="B6" s="124" t="s">
        <v>152</v>
      </c>
      <c r="C6" s="216" t="s">
        <v>153</v>
      </c>
      <c r="D6" s="217"/>
      <c r="E6" s="217"/>
      <c r="F6" s="217"/>
      <c r="G6" s="217"/>
      <c r="H6" s="217"/>
      <c r="I6" s="217"/>
      <c r="J6" s="217"/>
      <c r="K6" s="218"/>
      <c r="L6" s="121"/>
    </row>
    <row r="7" spans="1:12" s="112" customFormat="1" ht="18.75" thickBot="1">
      <c r="A7" s="114"/>
      <c r="B7" s="126">
        <v>1</v>
      </c>
      <c r="C7" s="127">
        <v>2</v>
      </c>
      <c r="D7" s="127">
        <v>10</v>
      </c>
      <c r="E7" s="127">
        <v>50</v>
      </c>
      <c r="F7" s="127">
        <v>100</v>
      </c>
      <c r="G7" s="127">
        <v>200</v>
      </c>
      <c r="H7" s="127">
        <v>500</v>
      </c>
      <c r="I7" s="127">
        <v>1000</v>
      </c>
      <c r="J7" s="127">
        <v>1999</v>
      </c>
      <c r="K7" s="128">
        <v>2000</v>
      </c>
      <c r="L7" s="121"/>
    </row>
    <row r="8" spans="1:12" s="112" customFormat="1" ht="18.75" thickBot="1">
      <c r="A8" s="114"/>
      <c r="B8" s="126">
        <v>2</v>
      </c>
      <c r="C8" s="127">
        <f aca="true" t="shared" si="0" ref="C8:C21">C7+($C$4*C7-$C$5*C7^2)</f>
        <v>3.996</v>
      </c>
      <c r="D8" s="127">
        <f aca="true" t="shared" si="1" ref="D8:D21">D7+($C$4*D7-$C$5*D7^2)</f>
        <v>19.9</v>
      </c>
      <c r="E8" s="127">
        <f aca="true" t="shared" si="2" ref="E8:E21">E7+($C$4*E7-$C$5*E7^2)</f>
        <v>97.5</v>
      </c>
      <c r="F8" s="127">
        <f aca="true" t="shared" si="3" ref="F8:F21">F7+($C$4*F7-$C$5*F7^2)</f>
        <v>190</v>
      </c>
      <c r="G8" s="127">
        <f aca="true" t="shared" si="4" ref="G8:G21">G7+($C$4*G7-$C$5*G7^2)</f>
        <v>360</v>
      </c>
      <c r="H8" s="127">
        <f aca="true" t="shared" si="5" ref="H8:H21">H7+($C$4*H7-$C$5*H7^2)</f>
        <v>750</v>
      </c>
      <c r="I8" s="127">
        <f aca="true" t="shared" si="6" ref="I8:I21">I7+($C$4*I7-$C$5*I7^2)</f>
        <v>1000</v>
      </c>
      <c r="J8" s="127">
        <f aca="true" t="shared" si="7" ref="J8:J21">J7+($C$4*J7-$C$5*J7^2)</f>
        <v>1.9989999999997963</v>
      </c>
      <c r="K8" s="128">
        <f aca="true" t="shared" si="8" ref="K8:K21">K7+($C$4*K7-$C$5*K7^2)</f>
        <v>0</v>
      </c>
      <c r="L8" s="121"/>
    </row>
    <row r="9" spans="1:12" s="112" customFormat="1" ht="18.75" thickBot="1">
      <c r="A9" s="114"/>
      <c r="B9" s="126">
        <v>3</v>
      </c>
      <c r="C9" s="127">
        <f t="shared" si="0"/>
        <v>7.9760319840000005</v>
      </c>
      <c r="D9" s="127">
        <f t="shared" si="1"/>
        <v>39.40398999999999</v>
      </c>
      <c r="E9" s="127">
        <f t="shared" si="2"/>
        <v>185.49375</v>
      </c>
      <c r="F9" s="127">
        <f t="shared" si="3"/>
        <v>343.9</v>
      </c>
      <c r="G9" s="127">
        <f t="shared" si="4"/>
        <v>590.4</v>
      </c>
      <c r="H9" s="127">
        <f t="shared" si="5"/>
        <v>937.5</v>
      </c>
      <c r="I9" s="127">
        <f t="shared" si="6"/>
        <v>1000</v>
      </c>
      <c r="J9" s="127">
        <f t="shared" si="7"/>
        <v>3.9940039989995935</v>
      </c>
      <c r="K9" s="128">
        <f t="shared" si="8"/>
        <v>0</v>
      </c>
      <c r="L9" s="121"/>
    </row>
    <row r="10" spans="1:12" s="112" customFormat="1" ht="18.75" thickBot="1">
      <c r="A10" s="114"/>
      <c r="B10" s="126">
        <v>4</v>
      </c>
      <c r="C10" s="127">
        <f t="shared" si="0"/>
        <v>15.888446881790209</v>
      </c>
      <c r="D10" s="127">
        <f t="shared" si="1"/>
        <v>77.25530557207989</v>
      </c>
      <c r="E10" s="127">
        <f t="shared" si="2"/>
        <v>336.5795687109375</v>
      </c>
      <c r="F10" s="127">
        <f t="shared" si="3"/>
        <v>569.53279</v>
      </c>
      <c r="G10" s="127">
        <f t="shared" si="4"/>
        <v>832.22784</v>
      </c>
      <c r="H10" s="127">
        <f t="shared" si="5"/>
        <v>996.09375</v>
      </c>
      <c r="I10" s="127">
        <f t="shared" si="6"/>
        <v>1000</v>
      </c>
      <c r="J10" s="127">
        <f t="shared" si="7"/>
        <v>7.972055930055163</v>
      </c>
      <c r="K10" s="128">
        <f t="shared" si="8"/>
        <v>0</v>
      </c>
      <c r="L10" s="121"/>
    </row>
    <row r="11" spans="1:12" s="112" customFormat="1" ht="18.75" thickBot="1">
      <c r="A11" s="114"/>
      <c r="B11" s="126">
        <v>5</v>
      </c>
      <c r="C11" s="127">
        <f t="shared" si="0"/>
        <v>31.52445101926495</v>
      </c>
      <c r="D11" s="127">
        <f t="shared" si="1"/>
        <v>148.54222890512435</v>
      </c>
      <c r="E11" s="127">
        <f t="shared" si="2"/>
        <v>559.8733313482343</v>
      </c>
      <c r="F11" s="127">
        <f t="shared" si="3"/>
        <v>814.6979811148158</v>
      </c>
      <c r="G11" s="127">
        <f t="shared" si="4"/>
        <v>971.8525023289343</v>
      </c>
      <c r="H11" s="127">
        <f t="shared" si="5"/>
        <v>999.9847412109375</v>
      </c>
      <c r="I11" s="127">
        <f t="shared" si="6"/>
        <v>1000</v>
      </c>
      <c r="J11" s="127">
        <f t="shared" si="7"/>
        <v>15.880558184358398</v>
      </c>
      <c r="K11" s="128">
        <f t="shared" si="8"/>
        <v>0</v>
      </c>
      <c r="L11" s="121"/>
    </row>
    <row r="12" spans="1:12" s="112" customFormat="1" ht="18.75" thickBot="1">
      <c r="A12" s="114"/>
      <c r="B12" s="126">
        <v>6</v>
      </c>
      <c r="C12" s="127">
        <f t="shared" si="0"/>
        <v>62.05511102646387</v>
      </c>
      <c r="D12" s="127">
        <f t="shared" si="1"/>
        <v>275.01966404214636</v>
      </c>
      <c r="E12" s="127">
        <f t="shared" si="2"/>
        <v>806.2885155414988</v>
      </c>
      <c r="F12" s="127">
        <f t="shared" si="3"/>
        <v>965.6631617970747</v>
      </c>
      <c r="G12" s="127">
        <f t="shared" si="4"/>
        <v>999.2077183748573</v>
      </c>
      <c r="H12" s="127">
        <f t="shared" si="5"/>
        <v>999.9999997671694</v>
      </c>
      <c r="I12" s="127">
        <f t="shared" si="6"/>
        <v>1000</v>
      </c>
      <c r="J12" s="127">
        <f t="shared" si="7"/>
        <v>31.50892424047</v>
      </c>
      <c r="K12" s="128">
        <f t="shared" si="8"/>
        <v>0</v>
      </c>
      <c r="L12" s="121"/>
    </row>
    <row r="13" spans="1:12" s="112" customFormat="1" ht="18.75" thickBot="1">
      <c r="A13" s="114"/>
      <c r="B13" s="126">
        <v>7</v>
      </c>
      <c r="C13" s="127">
        <f t="shared" si="0"/>
        <v>120.25938524842098</v>
      </c>
      <c r="D13" s="127">
        <f t="shared" si="1"/>
        <v>474.40351247443766</v>
      </c>
      <c r="E13" s="127">
        <f t="shared" si="2"/>
        <v>962.4758607888839</v>
      </c>
      <c r="F13" s="127">
        <f t="shared" si="3"/>
        <v>998.820981542226</v>
      </c>
      <c r="G13" s="127">
        <f t="shared" si="4"/>
        <v>999.9993722898264</v>
      </c>
      <c r="H13" s="127">
        <f t="shared" si="5"/>
        <v>1000</v>
      </c>
      <c r="I13" s="127">
        <f t="shared" si="6"/>
        <v>1000</v>
      </c>
      <c r="J13" s="127">
        <f t="shared" si="7"/>
        <v>62.025036174148326</v>
      </c>
      <c r="K13" s="128">
        <f t="shared" si="8"/>
        <v>0</v>
      </c>
      <c r="L13" s="121"/>
    </row>
    <row r="14" spans="1:12" s="112" customFormat="1" ht="18.75" thickBot="1">
      <c r="A14" s="114"/>
      <c r="B14" s="126">
        <v>8</v>
      </c>
      <c r="C14" s="127">
        <f t="shared" si="0"/>
        <v>226.05645075651384</v>
      </c>
      <c r="D14" s="127">
        <f t="shared" si="1"/>
        <v>723.7483323007914</v>
      </c>
      <c r="E14" s="127">
        <f t="shared" si="2"/>
        <v>998.5919389764648</v>
      </c>
      <c r="F14" s="127">
        <f t="shared" si="3"/>
        <v>999.9986099154762</v>
      </c>
      <c r="G14" s="127">
        <f t="shared" si="4"/>
        <v>999.999999999606</v>
      </c>
      <c r="H14" s="127">
        <f t="shared" si="5"/>
        <v>1000</v>
      </c>
      <c r="I14" s="127">
        <f t="shared" si="6"/>
        <v>1000</v>
      </c>
      <c r="J14" s="127">
        <f t="shared" si="7"/>
        <v>120.20296723589225</v>
      </c>
      <c r="K14" s="128">
        <f t="shared" si="8"/>
        <v>0</v>
      </c>
      <c r="L14" s="121"/>
    </row>
    <row r="15" spans="1:12" s="112" customFormat="1" ht="18.75" thickBot="1">
      <c r="A15" s="114"/>
      <c r="B15" s="126">
        <v>9</v>
      </c>
      <c r="C15" s="127">
        <f t="shared" si="0"/>
        <v>401.0113825843955</v>
      </c>
      <c r="D15" s="127">
        <f t="shared" si="1"/>
        <v>923.685016093406</v>
      </c>
      <c r="E15" s="127">
        <f t="shared" si="2"/>
        <v>999.998017364154</v>
      </c>
      <c r="F15" s="127">
        <f t="shared" si="3"/>
        <v>999.9999999980677</v>
      </c>
      <c r="G15" s="127">
        <f t="shared" si="4"/>
        <v>1000</v>
      </c>
      <c r="H15" s="127">
        <f t="shared" si="5"/>
        <v>1000</v>
      </c>
      <c r="I15" s="127">
        <f t="shared" si="6"/>
        <v>1000</v>
      </c>
      <c r="J15" s="127">
        <f t="shared" si="7"/>
        <v>225.95718113947152</v>
      </c>
      <c r="K15" s="128">
        <f t="shared" si="8"/>
        <v>0</v>
      </c>
      <c r="L15" s="121"/>
    </row>
    <row r="16" spans="1:12" s="112" customFormat="1" ht="18.75" thickBot="1">
      <c r="A16" s="114"/>
      <c r="B16" s="126">
        <v>10</v>
      </c>
      <c r="C16" s="127">
        <f t="shared" si="0"/>
        <v>641.2126362065426</v>
      </c>
      <c r="D16" s="127">
        <f t="shared" si="1"/>
        <v>994.1760232313363</v>
      </c>
      <c r="E16" s="127">
        <f t="shared" si="2"/>
        <v>999.9999999960692</v>
      </c>
      <c r="F16" s="127">
        <f t="shared" si="3"/>
        <v>1000</v>
      </c>
      <c r="G16" s="127">
        <f t="shared" si="4"/>
        <v>1000</v>
      </c>
      <c r="H16" s="127">
        <f t="shared" si="5"/>
        <v>1000</v>
      </c>
      <c r="I16" s="127">
        <f t="shared" si="6"/>
        <v>1000</v>
      </c>
      <c r="J16" s="127">
        <f t="shared" si="7"/>
        <v>400.8577145704471</v>
      </c>
      <c r="K16" s="128">
        <f t="shared" si="8"/>
        <v>0</v>
      </c>
      <c r="L16" s="121"/>
    </row>
    <row r="17" spans="1:12" s="112" customFormat="1" ht="18.75" thickBot="1">
      <c r="A17" s="114"/>
      <c r="B17" s="126">
        <v>11</v>
      </c>
      <c r="C17" s="127">
        <f t="shared" si="0"/>
        <v>871.2716275821413</v>
      </c>
      <c r="D17" s="127">
        <f t="shared" si="1"/>
        <v>999.9660812945981</v>
      </c>
      <c r="E17" s="127">
        <f t="shared" si="2"/>
        <v>1000</v>
      </c>
      <c r="F17" s="127">
        <f t="shared" si="3"/>
        <v>1000</v>
      </c>
      <c r="G17" s="127">
        <f t="shared" si="4"/>
        <v>1000</v>
      </c>
      <c r="H17" s="127">
        <f t="shared" si="5"/>
        <v>1000</v>
      </c>
      <c r="I17" s="127">
        <f t="shared" si="6"/>
        <v>1000</v>
      </c>
      <c r="J17" s="127">
        <f t="shared" si="7"/>
        <v>641.0285218102522</v>
      </c>
      <c r="K17" s="128">
        <f t="shared" si="8"/>
        <v>0</v>
      </c>
      <c r="L17" s="121"/>
    </row>
    <row r="18" spans="1:12" s="112" customFormat="1" ht="18.75" thickBot="1">
      <c r="A18" s="114"/>
      <c r="B18" s="126">
        <v>12</v>
      </c>
      <c r="C18" s="127">
        <f t="shared" si="0"/>
        <v>983.4290061346491</v>
      </c>
      <c r="D18" s="127">
        <f t="shared" si="1"/>
        <v>999.9999988495215</v>
      </c>
      <c r="E18" s="127">
        <f t="shared" si="2"/>
        <v>1000</v>
      </c>
      <c r="F18" s="127">
        <f t="shared" si="3"/>
        <v>1000</v>
      </c>
      <c r="G18" s="127">
        <f t="shared" si="4"/>
        <v>1000</v>
      </c>
      <c r="H18" s="127">
        <f t="shared" si="5"/>
        <v>1000</v>
      </c>
      <c r="I18" s="127">
        <f t="shared" si="6"/>
        <v>1000</v>
      </c>
      <c r="J18" s="127">
        <f t="shared" si="7"/>
        <v>871.1394778462674</v>
      </c>
      <c r="K18" s="128">
        <f t="shared" si="8"/>
        <v>0</v>
      </c>
      <c r="L18" s="121"/>
    </row>
    <row r="19" spans="1:12" s="112" customFormat="1" ht="18.75" thickBot="1">
      <c r="A19" s="114"/>
      <c r="B19" s="126">
        <v>13</v>
      </c>
      <c r="C19" s="127">
        <f t="shared" si="0"/>
        <v>999.7254021623145</v>
      </c>
      <c r="D19" s="127">
        <f t="shared" si="1"/>
        <v>999.9999999999999</v>
      </c>
      <c r="E19" s="127">
        <f t="shared" si="2"/>
        <v>1000</v>
      </c>
      <c r="F19" s="127">
        <f t="shared" si="3"/>
        <v>1000</v>
      </c>
      <c r="G19" s="127">
        <f t="shared" si="4"/>
        <v>1000</v>
      </c>
      <c r="H19" s="127">
        <f t="shared" si="5"/>
        <v>1000</v>
      </c>
      <c r="I19" s="127">
        <f t="shared" si="6"/>
        <v>1000</v>
      </c>
      <c r="J19" s="127">
        <f t="shared" si="7"/>
        <v>983.3949658302673</v>
      </c>
      <c r="K19" s="128">
        <f t="shared" si="8"/>
        <v>0</v>
      </c>
      <c r="L19" s="121"/>
    </row>
    <row r="20" spans="1:12" s="112" customFormat="1" ht="18.75" thickBot="1">
      <c r="A20" s="114"/>
      <c r="B20" s="126">
        <v>14</v>
      </c>
      <c r="C20" s="127">
        <f t="shared" si="0"/>
        <v>999.9999245960275</v>
      </c>
      <c r="D20" s="127">
        <f t="shared" si="1"/>
        <v>1000</v>
      </c>
      <c r="E20" s="127">
        <f t="shared" si="2"/>
        <v>1000</v>
      </c>
      <c r="F20" s="127">
        <f t="shared" si="3"/>
        <v>1000</v>
      </c>
      <c r="G20" s="127">
        <f t="shared" si="4"/>
        <v>1000</v>
      </c>
      <c r="H20" s="127">
        <f t="shared" si="5"/>
        <v>1000</v>
      </c>
      <c r="I20" s="127">
        <f t="shared" si="6"/>
        <v>1000</v>
      </c>
      <c r="J20" s="127">
        <f t="shared" si="7"/>
        <v>999.724272840222</v>
      </c>
      <c r="K20" s="128">
        <f t="shared" si="8"/>
        <v>0</v>
      </c>
      <c r="L20" s="121"/>
    </row>
    <row r="21" spans="1:12" s="112" customFormat="1" ht="18.75" thickBot="1">
      <c r="A21" s="114"/>
      <c r="B21" s="129">
        <v>15</v>
      </c>
      <c r="C21" s="130">
        <f t="shared" si="0"/>
        <v>999.9999999999943</v>
      </c>
      <c r="D21" s="130">
        <f t="shared" si="1"/>
        <v>1000</v>
      </c>
      <c r="E21" s="130">
        <f t="shared" si="2"/>
        <v>1000</v>
      </c>
      <c r="F21" s="130">
        <f t="shared" si="3"/>
        <v>1000</v>
      </c>
      <c r="G21" s="130">
        <f t="shared" si="4"/>
        <v>1000</v>
      </c>
      <c r="H21" s="130">
        <f t="shared" si="5"/>
        <v>1000</v>
      </c>
      <c r="I21" s="130">
        <f t="shared" si="6"/>
        <v>1000</v>
      </c>
      <c r="J21" s="130">
        <f t="shared" si="7"/>
        <v>999.9999239745333</v>
      </c>
      <c r="K21" s="131">
        <f t="shared" si="8"/>
        <v>0</v>
      </c>
      <c r="L21" s="121"/>
    </row>
    <row r="22" spans="1:12" s="112" customFormat="1" ht="18.75" thickTop="1">
      <c r="A22" s="114"/>
      <c r="B22" s="132"/>
      <c r="C22" s="133"/>
      <c r="D22" s="133"/>
      <c r="E22" s="133"/>
      <c r="F22" s="133"/>
      <c r="G22" s="133"/>
      <c r="H22" s="133"/>
      <c r="I22" s="133"/>
      <c r="J22" s="133"/>
      <c r="K22" s="133"/>
      <c r="L22" s="121"/>
    </row>
    <row r="23" spans="1:12" s="112" customFormat="1" ht="18">
      <c r="A23" s="114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21"/>
    </row>
    <row r="24" spans="1:12" s="112" customFormat="1" ht="18">
      <c r="A24" s="114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21"/>
    </row>
    <row r="25" spans="1:12" s="112" customFormat="1" ht="18">
      <c r="A25" s="114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21"/>
    </row>
    <row r="26" spans="1:12" s="112" customFormat="1" ht="18">
      <c r="A26" s="114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21"/>
    </row>
    <row r="27" spans="1:12" s="112" customFormat="1" ht="18">
      <c r="A27" s="114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21"/>
    </row>
    <row r="28" spans="1:12" s="112" customFormat="1" ht="18">
      <c r="A28" s="114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21"/>
    </row>
    <row r="29" spans="1:12" s="112" customFormat="1" ht="18">
      <c r="A29" s="114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21"/>
    </row>
    <row r="30" spans="1:12" s="112" customFormat="1" ht="18">
      <c r="A30" s="114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21"/>
    </row>
    <row r="31" spans="1:12" s="112" customFormat="1" ht="18">
      <c r="A31" s="114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21"/>
    </row>
    <row r="32" spans="1:12" s="112" customFormat="1" ht="18">
      <c r="A32" s="114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21"/>
    </row>
    <row r="33" spans="1:12" s="112" customFormat="1" ht="18">
      <c r="A33" s="114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21"/>
    </row>
    <row r="34" spans="1:12" s="112" customFormat="1" ht="18">
      <c r="A34" s="114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21"/>
    </row>
    <row r="35" spans="1:12" s="112" customFormat="1" ht="18">
      <c r="A35" s="114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21"/>
    </row>
    <row r="36" spans="1:12" s="112" customFormat="1" ht="18">
      <c r="A36" s="114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21"/>
    </row>
    <row r="37" spans="1:12" s="112" customFormat="1" ht="18">
      <c r="A37" s="114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21"/>
    </row>
    <row r="38" spans="1:12" s="112" customFormat="1" ht="18">
      <c r="A38" s="114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21"/>
    </row>
    <row r="39" spans="1:12" s="112" customFormat="1" ht="18">
      <c r="A39" s="114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21"/>
    </row>
    <row r="40" spans="1:12" s="112" customFormat="1" ht="18">
      <c r="A40" s="114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21"/>
    </row>
    <row r="41" spans="1:12" s="112" customFormat="1" ht="18">
      <c r="A41" s="114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21"/>
    </row>
    <row r="42" spans="1:12" s="112" customFormat="1" ht="18">
      <c r="A42" s="114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21"/>
    </row>
    <row r="43" spans="1:12" s="112" customFormat="1" ht="18">
      <c r="A43" s="114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21"/>
    </row>
    <row r="44" spans="1:12" s="112" customFormat="1" ht="18">
      <c r="A44" s="114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21"/>
    </row>
    <row r="45" spans="1:12" s="112" customFormat="1" ht="18">
      <c r="A45" s="114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21"/>
    </row>
    <row r="46" spans="1:12" s="112" customFormat="1" ht="18">
      <c r="A46" s="114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21"/>
    </row>
    <row r="47" spans="1:12" s="112" customFormat="1" ht="18">
      <c r="A47" s="114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21"/>
    </row>
    <row r="48" spans="1:12" s="112" customFormat="1" ht="18.75" thickBot="1">
      <c r="A48" s="114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21"/>
    </row>
    <row r="49" spans="1:12" s="112" customFormat="1" ht="32.25" customHeight="1" thickBot="1" thickTop="1">
      <c r="A49" s="114"/>
      <c r="B49" s="134" t="s">
        <v>154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21"/>
    </row>
    <row r="50" spans="1:12" s="112" customFormat="1" ht="35.25" customHeight="1" thickTop="1">
      <c r="A50" s="114"/>
      <c r="B50" s="188" t="s">
        <v>155</v>
      </c>
      <c r="C50" s="164"/>
      <c r="D50" s="164"/>
      <c r="E50" s="164"/>
      <c r="F50" s="164"/>
      <c r="G50" s="164"/>
      <c r="H50" s="164"/>
      <c r="I50" s="164"/>
      <c r="J50" s="164"/>
      <c r="K50" s="164"/>
      <c r="L50" s="165"/>
    </row>
    <row r="51" spans="1:12" s="112" customFormat="1" ht="18">
      <c r="A51" s="114"/>
      <c r="B51" s="166"/>
      <c r="C51" s="167"/>
      <c r="D51" s="167"/>
      <c r="E51" s="167"/>
      <c r="F51" s="167"/>
      <c r="G51" s="167"/>
      <c r="H51" s="167"/>
      <c r="I51" s="167"/>
      <c r="J51" s="167"/>
      <c r="K51" s="167"/>
      <c r="L51" s="168"/>
    </row>
    <row r="52" spans="1:12" s="112" customFormat="1" ht="18">
      <c r="A52" s="114"/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8"/>
    </row>
    <row r="53" spans="1:12" s="112" customFormat="1" ht="27.75" customHeight="1" thickBot="1">
      <c r="A53" s="135"/>
      <c r="B53" s="169"/>
      <c r="C53" s="170"/>
      <c r="D53" s="170"/>
      <c r="E53" s="170"/>
      <c r="F53" s="170"/>
      <c r="G53" s="170"/>
      <c r="H53" s="170"/>
      <c r="I53" s="170"/>
      <c r="J53" s="170"/>
      <c r="K53" s="170"/>
      <c r="L53" s="171"/>
    </row>
    <row r="54" s="112" customFormat="1" ht="18.75" thickTop="1"/>
  </sheetData>
  <mergeCells count="5">
    <mergeCell ref="B1:L1"/>
    <mergeCell ref="C6:K6"/>
    <mergeCell ref="B50:L53"/>
    <mergeCell ref="B3:C3"/>
    <mergeCell ref="B2:L2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F9" sqref="F9"/>
    </sheetView>
  </sheetViews>
  <sheetFormatPr defaultColWidth="9.00390625" defaultRowHeight="12.75"/>
  <cols>
    <col min="1" max="1" width="40.625" style="22" customWidth="1"/>
    <col min="2" max="2" width="22.00390625" style="0" customWidth="1"/>
    <col min="3" max="3" width="31.625" style="0" customWidth="1"/>
    <col min="4" max="4" width="27.00390625" style="0" customWidth="1"/>
  </cols>
  <sheetData>
    <row r="1" spans="1:4" ht="15.75" thickBot="1">
      <c r="A1" s="223" t="s">
        <v>168</v>
      </c>
      <c r="B1" s="224"/>
      <c r="C1" s="224"/>
      <c r="D1" s="225"/>
    </row>
    <row r="2" spans="1:4" ht="15.75" thickBot="1">
      <c r="A2" s="223" t="s">
        <v>11</v>
      </c>
      <c r="B2" s="224"/>
      <c r="C2" s="224"/>
      <c r="D2" s="225"/>
    </row>
    <row r="3" spans="1:4" ht="15" customHeight="1" thickBot="1">
      <c r="A3" s="226" t="s">
        <v>169</v>
      </c>
      <c r="B3" s="227"/>
      <c r="C3" s="227" t="s">
        <v>170</v>
      </c>
      <c r="D3" s="227"/>
    </row>
    <row r="4" spans="1:4" ht="15.75" customHeight="1" thickBot="1">
      <c r="A4" s="157" t="s">
        <v>171</v>
      </c>
      <c r="B4" s="157">
        <v>23</v>
      </c>
      <c r="C4" s="157" t="s">
        <v>172</v>
      </c>
      <c r="D4" s="158">
        <v>34700</v>
      </c>
    </row>
    <row r="5" spans="1:4" ht="16.5" thickBot="1">
      <c r="A5" s="157" t="s">
        <v>173</v>
      </c>
      <c r="B5" s="157">
        <v>28</v>
      </c>
      <c r="C5" s="157" t="s">
        <v>174</v>
      </c>
      <c r="D5" s="158">
        <v>41306</v>
      </c>
    </row>
    <row r="6" spans="1:4" ht="15.75" thickBot="1">
      <c r="A6" s="157" t="s">
        <v>175</v>
      </c>
      <c r="B6" s="157">
        <v>33</v>
      </c>
      <c r="C6" s="157" t="s">
        <v>176</v>
      </c>
      <c r="D6" s="157">
        <v>31</v>
      </c>
    </row>
    <row r="7" spans="1:4" ht="15.75" thickBot="1">
      <c r="A7" s="223" t="s">
        <v>177</v>
      </c>
      <c r="B7" s="224"/>
      <c r="C7" s="224"/>
      <c r="D7" s="225"/>
    </row>
    <row r="8" spans="1:4" ht="15.75" thickBot="1">
      <c r="A8" s="157" t="s">
        <v>178</v>
      </c>
      <c r="B8" s="157" t="s">
        <v>179</v>
      </c>
      <c r="C8" s="157" t="s">
        <v>180</v>
      </c>
      <c r="D8" s="157" t="s">
        <v>181</v>
      </c>
    </row>
    <row r="9" spans="1:4" ht="15.75" customHeight="1">
      <c r="A9" s="159">
        <f>D5</f>
        <v>41306</v>
      </c>
      <c r="B9" s="160">
        <f aca="true" t="shared" si="0" ref="B9:B39">SIN(2*PI()*(A9-$D$4)/23)</f>
        <v>0.9790840876822898</v>
      </c>
      <c r="C9" s="161">
        <f aca="true" t="shared" si="1" ref="C9:C39">SIN(2*PI()*(A9-$D$4)/28)</f>
        <v>-0.4338837391176198</v>
      </c>
      <c r="D9" s="161">
        <f aca="true" t="shared" si="2" ref="D9:D39">SIN(2*PI()*(A9-$D$4)/33)</f>
        <v>0.909631995354477</v>
      </c>
    </row>
    <row r="10" spans="1:4" ht="13.5" customHeight="1">
      <c r="A10" s="159">
        <f aca="true" t="shared" si="3" ref="A10:A39">A9+1</f>
        <v>41307</v>
      </c>
      <c r="B10" s="160">
        <f t="shared" si="0"/>
        <v>0.9976687691905611</v>
      </c>
      <c r="C10" s="161">
        <f t="shared" si="1"/>
        <v>-0.22252093395638983</v>
      </c>
      <c r="D10" s="161">
        <f t="shared" si="2"/>
        <v>0.9718115683235051</v>
      </c>
    </row>
    <row r="11" spans="1:4" ht="15" customHeight="1">
      <c r="A11" s="159">
        <f t="shared" si="3"/>
        <v>41308</v>
      </c>
      <c r="B11" s="160">
        <f t="shared" si="0"/>
        <v>0.9422609221188292</v>
      </c>
      <c r="C11" s="161">
        <f t="shared" si="1"/>
        <v>-8.624871650209087E-14</v>
      </c>
      <c r="D11" s="161">
        <f t="shared" si="2"/>
        <v>0.9988673391830087</v>
      </c>
    </row>
    <row r="12" spans="1:4" ht="13.5" customHeight="1">
      <c r="A12" s="159">
        <f t="shared" si="3"/>
        <v>41309</v>
      </c>
      <c r="B12" s="160">
        <f t="shared" si="0"/>
        <v>0.8169698930105487</v>
      </c>
      <c r="C12" s="161">
        <f t="shared" si="1"/>
        <v>0.22252093395622166</v>
      </c>
      <c r="D12" s="161">
        <f t="shared" si="2"/>
        <v>0.9898214418809383</v>
      </c>
    </row>
    <row r="13" spans="1:4" ht="15" customHeight="1">
      <c r="A13" s="159">
        <f t="shared" si="3"/>
        <v>41310</v>
      </c>
      <c r="B13" s="160">
        <f t="shared" si="0"/>
        <v>0.6310879443259669</v>
      </c>
      <c r="C13" s="161">
        <f t="shared" si="1"/>
        <v>0.43388373911766925</v>
      </c>
      <c r="D13" s="161">
        <f t="shared" si="2"/>
        <v>0.9450008187146253</v>
      </c>
    </row>
    <row r="14" spans="1:4" ht="13.5" customHeight="1">
      <c r="A14" s="159">
        <f t="shared" si="3"/>
        <v>41311</v>
      </c>
      <c r="B14" s="160">
        <f t="shared" si="0"/>
        <v>0.3984010898462859</v>
      </c>
      <c r="C14" s="161">
        <f t="shared" si="1"/>
        <v>0.6234898018586452</v>
      </c>
      <c r="D14" s="161">
        <f t="shared" si="2"/>
        <v>0.8660254037845141</v>
      </c>
    </row>
    <row r="15" spans="1:4" ht="15" customHeight="1">
      <c r="A15" s="159">
        <f t="shared" si="3"/>
        <v>41312</v>
      </c>
      <c r="B15" s="160">
        <f t="shared" si="0"/>
        <v>0.13616664909645226</v>
      </c>
      <c r="C15" s="161">
        <f t="shared" si="1"/>
        <v>0.7818314824679539</v>
      </c>
      <c r="D15" s="161">
        <f t="shared" si="2"/>
        <v>0.7557495743543936</v>
      </c>
    </row>
    <row r="16" spans="1:4" ht="13.5" customHeight="1">
      <c r="A16" s="159">
        <f t="shared" si="3"/>
        <v>41313</v>
      </c>
      <c r="B16" s="160">
        <f t="shared" si="0"/>
        <v>-0.13616664909610854</v>
      </c>
      <c r="C16" s="161">
        <f t="shared" si="1"/>
        <v>0.9009688679023624</v>
      </c>
      <c r="D16" s="161">
        <f t="shared" si="2"/>
        <v>0.6181589862206328</v>
      </c>
    </row>
    <row r="17" spans="1:4" ht="15" customHeight="1">
      <c r="A17" s="159">
        <f t="shared" si="3"/>
        <v>41314</v>
      </c>
      <c r="B17" s="160">
        <f t="shared" si="0"/>
        <v>-0.3984010898461763</v>
      </c>
      <c r="C17" s="161">
        <f t="shared" si="1"/>
        <v>0.9749279121817925</v>
      </c>
      <c r="D17" s="161">
        <f t="shared" si="2"/>
        <v>0.4582265217274912</v>
      </c>
    </row>
    <row r="18" spans="1:4" ht="13.5" customHeight="1">
      <c r="A18" s="159">
        <f t="shared" si="3"/>
        <v>41315</v>
      </c>
      <c r="B18" s="160">
        <f t="shared" si="0"/>
        <v>-0.6310879443260506</v>
      </c>
      <c r="C18" s="161">
        <f t="shared" si="1"/>
        <v>1</v>
      </c>
      <c r="D18" s="161">
        <f t="shared" si="2"/>
        <v>0.28173255684135223</v>
      </c>
    </row>
    <row r="19" spans="1:4" ht="15" customHeight="1">
      <c r="A19" s="159">
        <f t="shared" si="3"/>
        <v>41316</v>
      </c>
      <c r="B19" s="160">
        <f t="shared" si="0"/>
        <v>-0.8169698930103486</v>
      </c>
      <c r="C19" s="161">
        <f t="shared" si="1"/>
        <v>0.9749279121818586</v>
      </c>
      <c r="D19" s="161">
        <f t="shared" si="2"/>
        <v>0.09505604330415783</v>
      </c>
    </row>
    <row r="20" spans="1:4" ht="13.5" customHeight="1">
      <c r="A20" s="159">
        <f t="shared" si="3"/>
        <v>41317</v>
      </c>
      <c r="B20" s="160">
        <f t="shared" si="0"/>
        <v>-0.9422609221188653</v>
      </c>
      <c r="C20" s="161">
        <f t="shared" si="1"/>
        <v>0.9009688679023926</v>
      </c>
      <c r="D20" s="161">
        <f t="shared" si="2"/>
        <v>-0.09505604330415197</v>
      </c>
    </row>
    <row r="21" spans="1:4" ht="15" customHeight="1">
      <c r="A21" s="159">
        <f t="shared" si="3"/>
        <v>41318</v>
      </c>
      <c r="B21" s="160">
        <f t="shared" si="0"/>
        <v>-0.9976687691905375</v>
      </c>
      <c r="C21" s="161">
        <f t="shared" si="1"/>
        <v>0.7818314824679973</v>
      </c>
      <c r="D21" s="161">
        <f t="shared" si="2"/>
        <v>-0.2817325568413466</v>
      </c>
    </row>
    <row r="22" spans="1:4" ht="13.5" customHeight="1">
      <c r="A22" s="159">
        <f t="shared" si="3"/>
        <v>41319</v>
      </c>
      <c r="B22" s="160">
        <f t="shared" si="0"/>
        <v>-0.9790840876823604</v>
      </c>
      <c r="C22" s="161">
        <f t="shared" si="1"/>
        <v>0.6234898018588774</v>
      </c>
      <c r="D22" s="161">
        <f t="shared" si="2"/>
        <v>-0.45822652172728384</v>
      </c>
    </row>
    <row r="23" spans="1:4" ht="15" customHeight="1">
      <c r="A23" s="159">
        <f t="shared" si="3"/>
        <v>41320</v>
      </c>
      <c r="B23" s="160">
        <f t="shared" si="0"/>
        <v>-0.8878852184023242</v>
      </c>
      <c r="C23" s="161">
        <f t="shared" si="1"/>
        <v>0.4338837391175271</v>
      </c>
      <c r="D23" s="161">
        <f t="shared" si="2"/>
        <v>-0.6181589862206281</v>
      </c>
    </row>
    <row r="24" spans="1:4" ht="13.5" customHeight="1">
      <c r="A24" s="159">
        <f t="shared" si="3"/>
        <v>41321</v>
      </c>
      <c r="B24" s="160">
        <f t="shared" si="0"/>
        <v>-0.7308359642781569</v>
      </c>
      <c r="C24" s="161">
        <f t="shared" si="1"/>
        <v>0.22252093395651118</v>
      </c>
      <c r="D24" s="161">
        <f t="shared" si="2"/>
        <v>-0.755749574354241</v>
      </c>
    </row>
    <row r="25" spans="1:4" ht="15" customHeight="1">
      <c r="A25" s="159">
        <f t="shared" si="3"/>
        <v>41322</v>
      </c>
      <c r="B25" s="160">
        <f t="shared" si="0"/>
        <v>-0.5195839500354162</v>
      </c>
      <c r="C25" s="161">
        <f t="shared" si="1"/>
        <v>-1.6657465337632793E-14</v>
      </c>
      <c r="D25" s="161">
        <f t="shared" si="2"/>
        <v>-0.8660254037845112</v>
      </c>
    </row>
    <row r="26" spans="1:4" ht="13.5" customHeight="1">
      <c r="A26" s="159">
        <f t="shared" si="3"/>
        <v>41323</v>
      </c>
      <c r="B26" s="160">
        <f t="shared" si="0"/>
        <v>-0.26979677115715794</v>
      </c>
      <c r="C26" s="161">
        <f t="shared" si="1"/>
        <v>-0.22252093395632197</v>
      </c>
      <c r="D26" s="161">
        <f t="shared" si="2"/>
        <v>-0.9450008187146233</v>
      </c>
    </row>
    <row r="27" spans="1:4" ht="15" customHeight="1">
      <c r="A27" s="159">
        <f t="shared" si="3"/>
        <v>41324</v>
      </c>
      <c r="B27" s="160">
        <f t="shared" si="0"/>
        <v>-2.9794222644596857E-13</v>
      </c>
      <c r="C27" s="161">
        <f t="shared" si="1"/>
        <v>-0.43388373911735223</v>
      </c>
      <c r="D27" s="161">
        <f t="shared" si="2"/>
        <v>-0.9898214418809052</v>
      </c>
    </row>
    <row r="28" spans="1:4" ht="13.5" customHeight="1">
      <c r="A28" s="159">
        <f t="shared" si="3"/>
        <v>41325</v>
      </c>
      <c r="B28" s="160">
        <f t="shared" si="0"/>
        <v>0.26979677115702205</v>
      </c>
      <c r="C28" s="161">
        <f t="shared" si="1"/>
        <v>-0.6234898018587257</v>
      </c>
      <c r="D28" s="161">
        <f t="shared" si="2"/>
        <v>-0.9988673391830091</v>
      </c>
    </row>
    <row r="29" spans="1:4" ht="15" customHeight="1">
      <c r="A29" s="159">
        <f t="shared" si="3"/>
        <v>41326</v>
      </c>
      <c r="B29" s="160">
        <f t="shared" si="0"/>
        <v>0.5195839500352957</v>
      </c>
      <c r="C29" s="161">
        <f t="shared" si="1"/>
        <v>-0.781831482468018</v>
      </c>
      <c r="D29" s="161">
        <f t="shared" si="2"/>
        <v>-0.9718115683235601</v>
      </c>
    </row>
    <row r="30" spans="1:4" ht="13.5" customHeight="1">
      <c r="A30" s="159">
        <f t="shared" si="3"/>
        <v>41327</v>
      </c>
      <c r="B30" s="160">
        <f t="shared" si="0"/>
        <v>0.7308359642782157</v>
      </c>
      <c r="C30" s="161">
        <f t="shared" si="1"/>
        <v>-0.900968867902407</v>
      </c>
      <c r="D30" s="161">
        <f t="shared" si="2"/>
        <v>-0.9096319953544795</v>
      </c>
    </row>
    <row r="31" spans="1:4" ht="15" customHeight="1">
      <c r="A31" s="159">
        <f t="shared" si="3"/>
        <v>41328</v>
      </c>
      <c r="B31" s="160">
        <f t="shared" si="0"/>
        <v>0.8878852184023638</v>
      </c>
      <c r="C31" s="161">
        <f t="shared" si="1"/>
        <v>-0.9749279121818154</v>
      </c>
      <c r="D31" s="161">
        <f t="shared" si="2"/>
        <v>-0.8145759520503137</v>
      </c>
    </row>
    <row r="32" spans="1:4" ht="13.5" customHeight="1">
      <c r="A32" s="159">
        <f t="shared" si="3"/>
        <v>41329</v>
      </c>
      <c r="B32" s="160">
        <f t="shared" si="0"/>
        <v>0.9790840876822854</v>
      </c>
      <c r="C32" s="161">
        <f t="shared" si="1"/>
        <v>-1</v>
      </c>
      <c r="D32" s="161">
        <f t="shared" si="2"/>
        <v>-0.6900790114822896</v>
      </c>
    </row>
    <row r="33" spans="1:4" ht="15" customHeight="1">
      <c r="A33" s="159">
        <f t="shared" si="3"/>
        <v>41330</v>
      </c>
      <c r="B33" s="160">
        <f t="shared" si="0"/>
        <v>0.9976687691905471</v>
      </c>
      <c r="C33" s="161">
        <f t="shared" si="1"/>
        <v>-0.9749279121818357</v>
      </c>
      <c r="D33" s="161">
        <f t="shared" si="2"/>
        <v>-0.5406408174556596</v>
      </c>
    </row>
    <row r="34" spans="1:4" ht="13.5" customHeight="1">
      <c r="A34" s="159">
        <f t="shared" si="3"/>
        <v>41331</v>
      </c>
      <c r="B34" s="160">
        <f t="shared" si="0"/>
        <v>0.9422609221188364</v>
      </c>
      <c r="C34" s="161">
        <f t="shared" si="1"/>
        <v>-0.9009688679024466</v>
      </c>
      <c r="D34" s="161">
        <f t="shared" si="2"/>
        <v>-0.3716624556604478</v>
      </c>
    </row>
    <row r="35" spans="1:4" ht="15" customHeight="1">
      <c r="A35" s="159">
        <f t="shared" si="3"/>
        <v>41332</v>
      </c>
      <c r="B35" s="160">
        <f t="shared" si="0"/>
        <v>0.81696989301043</v>
      </c>
      <c r="C35" s="161">
        <f t="shared" si="1"/>
        <v>-0.7818314824680749</v>
      </c>
      <c r="D35" s="161">
        <f t="shared" si="2"/>
        <v>-0.18925124436036891</v>
      </c>
    </row>
    <row r="36" spans="1:4" ht="13.5" customHeight="1">
      <c r="A36" s="159">
        <f t="shared" si="3"/>
        <v>41333</v>
      </c>
      <c r="B36" s="160">
        <f t="shared" si="0"/>
        <v>0.6310879443261601</v>
      </c>
      <c r="C36" s="161">
        <f t="shared" si="1"/>
        <v>-0.623489801858797</v>
      </c>
      <c r="D36" s="161">
        <f t="shared" si="2"/>
        <v>-1.3723831099321515E-14</v>
      </c>
    </row>
    <row r="37" spans="1:4" ht="15" customHeight="1">
      <c r="A37" s="159">
        <f t="shared" si="3"/>
        <v>41334</v>
      </c>
      <c r="B37" s="160">
        <f t="shared" si="0"/>
        <v>0.3984010898465143</v>
      </c>
      <c r="C37" s="161">
        <f t="shared" si="1"/>
        <v>-0.4338837391176392</v>
      </c>
      <c r="D37" s="161">
        <f t="shared" si="2"/>
        <v>0.18925124436034196</v>
      </c>
    </row>
    <row r="38" spans="1:4" ht="13.5" customHeight="1">
      <c r="A38" s="159">
        <f t="shared" si="3"/>
        <v>41335</v>
      </c>
      <c r="B38" s="160">
        <f t="shared" si="0"/>
        <v>0.13616664909624837</v>
      </c>
      <c r="C38" s="161">
        <f t="shared" si="1"/>
        <v>-0.22252093395641084</v>
      </c>
      <c r="D38" s="161">
        <f t="shared" si="2"/>
        <v>0.3716624556602112</v>
      </c>
    </row>
    <row r="39" spans="1:4" ht="15.75" thickBot="1">
      <c r="A39" s="159">
        <f t="shared" si="3"/>
        <v>41336</v>
      </c>
      <c r="B39" s="162">
        <f t="shared" si="0"/>
        <v>-0.1361666490960872</v>
      </c>
      <c r="C39" s="163">
        <f t="shared" si="1"/>
        <v>-1.078100282658756E-13</v>
      </c>
      <c r="D39" s="163">
        <f t="shared" si="2"/>
        <v>0.5406408174554452</v>
      </c>
    </row>
  </sheetData>
  <mergeCells count="5">
    <mergeCell ref="A7:D7"/>
    <mergeCell ref="A1:D1"/>
    <mergeCell ref="A2:D2"/>
    <mergeCell ref="A3:B3"/>
    <mergeCell ref="C3:D3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1">
      <selection activeCell="M27" sqref="M27"/>
    </sheetView>
  </sheetViews>
  <sheetFormatPr defaultColWidth="9.00390625" defaultRowHeight="12.75"/>
  <cols>
    <col min="1" max="16384" width="9.125" style="156" customWidth="1"/>
  </cols>
  <sheetData>
    <row r="1" spans="2:26" s="137" customFormat="1" ht="26.25">
      <c r="B1" s="138" t="s">
        <v>165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s="137" customFormat="1" ht="25.5">
      <c r="A2" s="137" t="s">
        <v>156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</row>
    <row r="3" spans="5:26" s="137" customFormat="1" ht="25.5"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1:26" s="137" customFormat="1" ht="26.25">
      <c r="A4" s="138" t="s">
        <v>157</v>
      </c>
      <c r="C4" s="140" t="s">
        <v>158</v>
      </c>
      <c r="D4" s="140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39"/>
      <c r="R4" s="139"/>
      <c r="S4" s="139"/>
      <c r="T4" s="139"/>
      <c r="U4" s="139"/>
      <c r="V4" s="139"/>
      <c r="W4" s="139"/>
      <c r="X4" s="139"/>
      <c r="Y4" s="139"/>
      <c r="Z4" s="139"/>
    </row>
    <row r="5" spans="3:26" s="137" customFormat="1" ht="25.5">
      <c r="C5" s="140" t="s">
        <v>159</v>
      </c>
      <c r="D5" s="140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39"/>
      <c r="R5" s="139"/>
      <c r="S5" s="139"/>
      <c r="T5" s="139"/>
      <c r="U5" s="139"/>
      <c r="V5" s="139"/>
      <c r="W5" s="139"/>
      <c r="X5" s="139"/>
      <c r="Y5" s="139"/>
      <c r="Z5" s="139"/>
    </row>
    <row r="6" spans="3:26" s="137" customFormat="1" ht="25.5">
      <c r="C6" s="140"/>
      <c r="D6" s="142" t="s">
        <v>166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39"/>
      <c r="R6" s="139"/>
      <c r="S6" s="139"/>
      <c r="T6" s="139"/>
      <c r="U6" s="139"/>
      <c r="V6" s="139"/>
      <c r="W6" s="139"/>
      <c r="X6" s="139"/>
      <c r="Y6" s="139"/>
      <c r="Z6" s="139"/>
    </row>
    <row r="7" spans="3:26" s="137" customFormat="1" ht="25.5">
      <c r="C7" s="140"/>
      <c r="D7" s="140" t="s">
        <v>160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39"/>
      <c r="R7" s="139"/>
      <c r="S7" s="139"/>
      <c r="T7" s="139"/>
      <c r="U7" s="139"/>
      <c r="V7" s="139"/>
      <c r="W7" s="139"/>
      <c r="X7" s="139"/>
      <c r="Y7" s="139"/>
      <c r="Z7" s="139"/>
    </row>
    <row r="8" spans="3:26" s="137" customFormat="1" ht="25.5">
      <c r="C8" s="140"/>
      <c r="D8" s="140" t="s">
        <v>161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39"/>
      <c r="R8" s="139"/>
      <c r="S8" s="139"/>
      <c r="T8" s="139"/>
      <c r="U8" s="139"/>
      <c r="V8" s="139"/>
      <c r="W8" s="139"/>
      <c r="X8" s="139"/>
      <c r="Y8" s="139"/>
      <c r="Z8" s="139"/>
    </row>
    <row r="9" spans="3:26" s="137" customFormat="1" ht="25.5">
      <c r="C9" s="140"/>
      <c r="D9" s="140" t="s">
        <v>162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39"/>
      <c r="R9" s="139"/>
      <c r="S9" s="139"/>
      <c r="T9" s="139"/>
      <c r="U9" s="139"/>
      <c r="V9" s="139"/>
      <c r="W9" s="139"/>
      <c r="X9" s="139"/>
      <c r="Y9" s="139"/>
      <c r="Z9" s="139"/>
    </row>
    <row r="10" spans="3:26" s="137" customFormat="1" ht="25.5">
      <c r="C10" s="140"/>
      <c r="D10" s="142" t="s">
        <v>167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3:26" s="137" customFormat="1" ht="25.5">
      <c r="C11" s="140"/>
      <c r="D11" s="140" t="s">
        <v>163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  <row r="12" spans="3:26" s="137" customFormat="1" ht="25.5">
      <c r="C12" s="140"/>
      <c r="D12" s="140" t="s">
        <v>164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39"/>
      <c r="R12" s="139"/>
      <c r="S12" s="139"/>
      <c r="T12" s="139"/>
      <c r="U12" s="139"/>
      <c r="V12" s="139"/>
      <c r="W12" s="139"/>
      <c r="X12" s="139"/>
      <c r="Y12" s="139"/>
      <c r="Z12" s="139"/>
    </row>
    <row r="13" s="139" customFormat="1" ht="20.25"/>
    <row r="14" s="139" customFormat="1" ht="21" thickBot="1"/>
    <row r="15" spans="1:23" s="139" customFormat="1" ht="21" thickTop="1">
      <c r="A15" s="139">
        <v>1</v>
      </c>
      <c r="B15" s="143"/>
      <c r="C15" s="144"/>
      <c r="D15" s="144"/>
      <c r="E15" s="144"/>
      <c r="F15" s="144"/>
      <c r="G15" s="145">
        <v>1</v>
      </c>
      <c r="H15" s="144"/>
      <c r="I15" s="144"/>
      <c r="J15" s="145">
        <v>1</v>
      </c>
      <c r="K15" s="144"/>
      <c r="L15" s="144"/>
      <c r="M15" s="144"/>
      <c r="N15" s="145">
        <v>1</v>
      </c>
      <c r="O15" s="144"/>
      <c r="P15" s="144"/>
      <c r="Q15" s="144"/>
      <c r="R15" s="144"/>
      <c r="S15" s="144"/>
      <c r="T15" s="144"/>
      <c r="U15" s="144"/>
      <c r="V15" s="146"/>
      <c r="W15" s="147"/>
    </row>
    <row r="16" spans="1:23" s="139" customFormat="1" ht="20.25">
      <c r="A16" s="139">
        <v>2</v>
      </c>
      <c r="B16" s="148"/>
      <c r="C16" s="149"/>
      <c r="D16" s="149">
        <f aca="true" t="shared" si="0" ref="D16:D24">IF(OR(AND(D15=1,SUM(B15,C15,E15,F15)&lt;=2),AND(D15=0,SUM(B15,C15,E15,F15)&lt;=3,SUM(B15,C15,E15,F15)&gt;0)),1,0)</f>
        <v>0</v>
      </c>
      <c r="E16" s="150">
        <f aca="true" t="shared" si="1" ref="E16:E24">IF(OR(AND(E15=1,SUM(C15,D15,F15,G15)&lt;=2),AND(E15=0,SUM(C15,D15,F15,G15)&lt;=3,SUM(C15,D15,F15,G15)&gt;0)),1,0)</f>
        <v>1</v>
      </c>
      <c r="F16" s="150">
        <f aca="true" t="shared" si="2" ref="F16:F24">IF(OR(AND(F15=1,SUM(D15,E15,G15,H15)&lt;=2),AND(F15=0,SUM(D15,E15,G15,H15)&lt;=3,SUM(D15,E15,G15,H15)&gt;0)),1,0)</f>
        <v>1</v>
      </c>
      <c r="G16" s="150">
        <f aca="true" t="shared" si="3" ref="G16:G24">IF(OR(AND(G15=1,SUM(E15,F15,H15,I15)&lt;=2),AND(G15=0,SUM(E15,F15,H15,I15)&lt;=3,SUM(E15,F15,H15,I15)&gt;0)),1,0)</f>
        <v>1</v>
      </c>
      <c r="H16" s="150">
        <f aca="true" t="shared" si="4" ref="H16:H24">IF(OR(AND(H15=1,SUM(F15,G15,I15,J15)&lt;=2),AND(H15=0,SUM(F15,G15,I15,J15)&lt;=3,SUM(F15,G15,I15,J15)&gt;0)),1,0)</f>
        <v>1</v>
      </c>
      <c r="I16" s="150">
        <f aca="true" t="shared" si="5" ref="I16:I24">IF(OR(AND(I15=1,SUM(G15,H15,J15,K15)&lt;=2),AND(I15=0,SUM(G15,H15,J15,K15)&lt;=3,SUM(G15,H15,J15,K15)&gt;0)),1,0)</f>
        <v>1</v>
      </c>
      <c r="J16" s="150">
        <f aca="true" t="shared" si="6" ref="J16:J24">IF(OR(AND(J15=1,SUM(H15,I15,K15,L15)&lt;=2),AND(J15=0,SUM(H15,I15,K15,L15)&lt;=3,SUM(H15,I15,K15,L15)&gt;0)),1,0)</f>
        <v>1</v>
      </c>
      <c r="K16" s="150">
        <f aca="true" t="shared" si="7" ref="K16:K24">IF(OR(AND(K15=1,SUM(I15,J15,L15,M15)&lt;=2),AND(K15=0,SUM(I15,J15,L15,M15)&lt;=3,SUM(I15,J15,L15,M15)&gt;0)),1,0)</f>
        <v>1</v>
      </c>
      <c r="L16" s="150">
        <f aca="true" t="shared" si="8" ref="L16:L24">IF(OR(AND(L15=1,SUM(J15,K15,M15,N15)&lt;=2),AND(L15=0,SUM(J15,K15,M15,N15)&lt;=3,SUM(J15,K15,M15,N15)&gt;0)),1,0)</f>
        <v>1</v>
      </c>
      <c r="M16" s="150">
        <f aca="true" t="shared" si="9" ref="M16:M24">IF(OR(AND(M15=1,SUM(K15,L15,N15,O15)&lt;=2),AND(M15=0,SUM(K15,L15,N15,O15)&lt;=3,SUM(K15,L15,N15,O15)&gt;0)),1,0)</f>
        <v>1</v>
      </c>
      <c r="N16" s="150">
        <f aca="true" t="shared" si="10" ref="N16:N24">IF(OR(AND(N15=1,SUM(L15,M15,O15,P15)&lt;=2),AND(N15=0,SUM(L15,M15,O15,P15)&lt;=3,SUM(L15,M15,O15,P15)&gt;0)),1,0)</f>
        <v>1</v>
      </c>
      <c r="O16" s="150">
        <f aca="true" t="shared" si="11" ref="O16:O24">IF(OR(AND(O15=1,SUM(M15,N15,P15,Q15)&lt;=2),AND(O15=0,SUM(M15,N15,P15,Q15)&lt;=3,SUM(M15,N15,P15,Q15)&gt;0)),1,0)</f>
        <v>1</v>
      </c>
      <c r="P16" s="150">
        <f aca="true" t="shared" si="12" ref="P16:P24">IF(OR(AND(P15=1,SUM(N15,O15,Q15,R15)&lt;=2),AND(P15=0,SUM(N15,O15,Q15,R15)&lt;=3,SUM(N15,O15,Q15,R15)&gt;0)),1,0)</f>
        <v>1</v>
      </c>
      <c r="Q16" s="149">
        <f aca="true" t="shared" si="13" ref="Q16:Q24">IF(OR(AND(Q15=1,SUM(O15,P15,R15,S15)&lt;=2),AND(Q15=0,SUM(O15,P15,R15,S15)&lt;=3,SUM(O15,P15,R15,S15)&gt;0)),1,0)</f>
        <v>0</v>
      </c>
      <c r="R16" s="149">
        <f aca="true" t="shared" si="14" ref="R16:R24">IF(OR(AND(R15=1,SUM(P15,Q15,S15,T15)&lt;=2),AND(R15=0,SUM(P15,Q15,S15,T15)&lt;=3,SUM(P15,Q15,S15,T15)&gt;0)),1,0)</f>
        <v>0</v>
      </c>
      <c r="S16" s="149">
        <f aca="true" t="shared" si="15" ref="S16:S24">IF(OR(AND(S15=1,SUM(Q15,R15,T15,U15)&lt;=2),AND(S15=0,SUM(Q15,R15,T15,U15)&lt;=3,SUM(Q15,R15,T15,U15)&gt;0)),1,0)</f>
        <v>0</v>
      </c>
      <c r="T16" s="149">
        <f aca="true" t="shared" si="16" ref="T16:T24">IF(OR(AND(T15=1,SUM(R15,S15,U15,V15)&lt;=2),AND(T15=0,SUM(R15,S15,U15,V15)&lt;=3,SUM(R15,S15,U15,V15)&gt;0)),1,0)</f>
        <v>0</v>
      </c>
      <c r="U16" s="149">
        <f aca="true" t="shared" si="17" ref="U16:U24">IF(OR(AND(U15=1,SUM(S15,T15,V15,W15)&lt;=2),AND(U15=0,SUM(S15,T15,V15,W15)&lt;=3,SUM(S15,T15,V15,W15)&gt;0)),1,0)</f>
        <v>0</v>
      </c>
      <c r="V16" s="151"/>
      <c r="W16" s="152"/>
    </row>
    <row r="17" spans="1:23" s="139" customFormat="1" ht="20.25">
      <c r="A17" s="139">
        <v>3</v>
      </c>
      <c r="B17" s="148"/>
      <c r="C17" s="149"/>
      <c r="D17" s="150">
        <f t="shared" si="0"/>
        <v>1</v>
      </c>
      <c r="E17" s="150">
        <f t="shared" si="1"/>
        <v>1</v>
      </c>
      <c r="F17" s="149">
        <f t="shared" si="2"/>
        <v>0</v>
      </c>
      <c r="G17" s="149">
        <f t="shared" si="3"/>
        <v>0</v>
      </c>
      <c r="H17" s="149">
        <f t="shared" si="4"/>
        <v>0</v>
      </c>
      <c r="I17" s="149">
        <f t="shared" si="5"/>
        <v>0</v>
      </c>
      <c r="J17" s="149">
        <f t="shared" si="6"/>
        <v>0</v>
      </c>
      <c r="K17" s="149">
        <f t="shared" si="7"/>
        <v>0</v>
      </c>
      <c r="L17" s="149">
        <f t="shared" si="8"/>
        <v>0</v>
      </c>
      <c r="M17" s="149">
        <f t="shared" si="9"/>
        <v>0</v>
      </c>
      <c r="N17" s="149">
        <f t="shared" si="10"/>
        <v>0</v>
      </c>
      <c r="O17" s="149">
        <f t="shared" si="11"/>
        <v>0</v>
      </c>
      <c r="P17" s="150">
        <f t="shared" si="12"/>
        <v>1</v>
      </c>
      <c r="Q17" s="150">
        <f t="shared" si="13"/>
        <v>1</v>
      </c>
      <c r="R17" s="150">
        <f t="shared" si="14"/>
        <v>1</v>
      </c>
      <c r="S17" s="149">
        <f t="shared" si="15"/>
        <v>0</v>
      </c>
      <c r="T17" s="149">
        <f t="shared" si="16"/>
        <v>0</v>
      </c>
      <c r="U17" s="149">
        <f t="shared" si="17"/>
        <v>0</v>
      </c>
      <c r="V17" s="151"/>
      <c r="W17" s="152"/>
    </row>
    <row r="18" spans="1:23" s="139" customFormat="1" ht="20.25">
      <c r="A18" s="139">
        <v>4</v>
      </c>
      <c r="B18" s="148"/>
      <c r="C18" s="149"/>
      <c r="D18" s="150">
        <f t="shared" si="0"/>
        <v>1</v>
      </c>
      <c r="E18" s="150">
        <f t="shared" si="1"/>
        <v>1</v>
      </c>
      <c r="F18" s="150">
        <f t="shared" si="2"/>
        <v>1</v>
      </c>
      <c r="G18" s="150">
        <f t="shared" si="3"/>
        <v>1</v>
      </c>
      <c r="H18" s="149">
        <f t="shared" si="4"/>
        <v>0</v>
      </c>
      <c r="I18" s="149">
        <f t="shared" si="5"/>
        <v>0</v>
      </c>
      <c r="J18" s="149">
        <f t="shared" si="6"/>
        <v>0</v>
      </c>
      <c r="K18" s="149">
        <f t="shared" si="7"/>
        <v>0</v>
      </c>
      <c r="L18" s="149">
        <f t="shared" si="8"/>
        <v>0</v>
      </c>
      <c r="M18" s="149">
        <f t="shared" si="9"/>
        <v>0</v>
      </c>
      <c r="N18" s="150">
        <f t="shared" si="10"/>
        <v>1</v>
      </c>
      <c r="O18" s="150">
        <f t="shared" si="11"/>
        <v>1</v>
      </c>
      <c r="P18" s="150">
        <f t="shared" si="12"/>
        <v>1</v>
      </c>
      <c r="Q18" s="150">
        <f t="shared" si="13"/>
        <v>1</v>
      </c>
      <c r="R18" s="150">
        <f t="shared" si="14"/>
        <v>1</v>
      </c>
      <c r="S18" s="150">
        <f t="shared" si="15"/>
        <v>1</v>
      </c>
      <c r="T18" s="150">
        <f t="shared" si="16"/>
        <v>1</v>
      </c>
      <c r="U18" s="149">
        <f t="shared" si="17"/>
        <v>0</v>
      </c>
      <c r="V18" s="151"/>
      <c r="W18" s="152"/>
    </row>
    <row r="19" spans="1:23" s="139" customFormat="1" ht="20.25">
      <c r="A19" s="139">
        <v>5</v>
      </c>
      <c r="B19" s="148"/>
      <c r="C19" s="149"/>
      <c r="D19" s="150">
        <f t="shared" si="0"/>
        <v>1</v>
      </c>
      <c r="E19" s="149">
        <f t="shared" si="1"/>
        <v>0</v>
      </c>
      <c r="F19" s="149">
        <f t="shared" si="2"/>
        <v>0</v>
      </c>
      <c r="G19" s="150">
        <f t="shared" si="3"/>
        <v>1</v>
      </c>
      <c r="H19" s="150">
        <f t="shared" si="4"/>
        <v>1</v>
      </c>
      <c r="I19" s="150">
        <f t="shared" si="5"/>
        <v>1</v>
      </c>
      <c r="J19" s="149">
        <f t="shared" si="6"/>
        <v>0</v>
      </c>
      <c r="K19" s="149">
        <f t="shared" si="7"/>
        <v>0</v>
      </c>
      <c r="L19" s="150">
        <f t="shared" si="8"/>
        <v>1</v>
      </c>
      <c r="M19" s="150">
        <f t="shared" si="9"/>
        <v>1</v>
      </c>
      <c r="N19" s="150">
        <f t="shared" si="10"/>
        <v>1</v>
      </c>
      <c r="O19" s="149">
        <f t="shared" si="11"/>
        <v>0</v>
      </c>
      <c r="P19" s="149">
        <f t="shared" si="12"/>
        <v>0</v>
      </c>
      <c r="Q19" s="149">
        <f t="shared" si="13"/>
        <v>0</v>
      </c>
      <c r="R19" s="149">
        <f t="shared" si="14"/>
        <v>0</v>
      </c>
      <c r="S19" s="149">
        <f t="shared" si="15"/>
        <v>0</v>
      </c>
      <c r="T19" s="150">
        <f t="shared" si="16"/>
        <v>1</v>
      </c>
      <c r="U19" s="150">
        <f t="shared" si="17"/>
        <v>1</v>
      </c>
      <c r="V19" s="151"/>
      <c r="W19" s="152"/>
    </row>
    <row r="20" spans="1:23" s="139" customFormat="1" ht="20.25">
      <c r="A20" s="139">
        <v>6</v>
      </c>
      <c r="B20" s="148"/>
      <c r="C20" s="149"/>
      <c r="D20" s="150">
        <f t="shared" si="0"/>
        <v>1</v>
      </c>
      <c r="E20" s="150">
        <f t="shared" si="1"/>
        <v>1</v>
      </c>
      <c r="F20" s="150">
        <f t="shared" si="2"/>
        <v>1</v>
      </c>
      <c r="G20" s="150">
        <f t="shared" si="3"/>
        <v>1</v>
      </c>
      <c r="H20" s="150">
        <f t="shared" si="4"/>
        <v>1</v>
      </c>
      <c r="I20" s="150">
        <f t="shared" si="5"/>
        <v>1</v>
      </c>
      <c r="J20" s="150">
        <f t="shared" si="6"/>
        <v>1</v>
      </c>
      <c r="K20" s="150">
        <f t="shared" si="7"/>
        <v>1</v>
      </c>
      <c r="L20" s="150">
        <f t="shared" si="8"/>
        <v>1</v>
      </c>
      <c r="M20" s="150">
        <f t="shared" si="9"/>
        <v>1</v>
      </c>
      <c r="N20" s="150">
        <f t="shared" si="10"/>
        <v>1</v>
      </c>
      <c r="O20" s="150">
        <f t="shared" si="11"/>
        <v>1</v>
      </c>
      <c r="P20" s="150">
        <f t="shared" si="12"/>
        <v>1</v>
      </c>
      <c r="Q20" s="149">
        <f t="shared" si="13"/>
        <v>0</v>
      </c>
      <c r="R20" s="150">
        <f t="shared" si="14"/>
        <v>1</v>
      </c>
      <c r="S20" s="150">
        <f t="shared" si="15"/>
        <v>1</v>
      </c>
      <c r="T20" s="150">
        <f t="shared" si="16"/>
        <v>1</v>
      </c>
      <c r="U20" s="150">
        <f t="shared" si="17"/>
        <v>1</v>
      </c>
      <c r="V20" s="151"/>
      <c r="W20" s="152"/>
    </row>
    <row r="21" spans="1:23" s="139" customFormat="1" ht="20.25">
      <c r="A21" s="139">
        <v>7</v>
      </c>
      <c r="B21" s="148"/>
      <c r="C21" s="149"/>
      <c r="D21" s="150">
        <f t="shared" si="0"/>
        <v>1</v>
      </c>
      <c r="E21" s="149">
        <f t="shared" si="1"/>
        <v>0</v>
      </c>
      <c r="F21" s="149">
        <f t="shared" si="2"/>
        <v>0</v>
      </c>
      <c r="G21" s="149">
        <f t="shared" si="3"/>
        <v>0</v>
      </c>
      <c r="H21" s="149">
        <f t="shared" si="4"/>
        <v>0</v>
      </c>
      <c r="I21" s="149">
        <f t="shared" si="5"/>
        <v>0</v>
      </c>
      <c r="J21" s="149">
        <f t="shared" si="6"/>
        <v>0</v>
      </c>
      <c r="K21" s="149">
        <f t="shared" si="7"/>
        <v>0</v>
      </c>
      <c r="L21" s="149">
        <f t="shared" si="8"/>
        <v>0</v>
      </c>
      <c r="M21" s="149">
        <f t="shared" si="9"/>
        <v>0</v>
      </c>
      <c r="N21" s="149">
        <f t="shared" si="10"/>
        <v>0</v>
      </c>
      <c r="O21" s="149">
        <f t="shared" si="11"/>
        <v>0</v>
      </c>
      <c r="P21" s="149">
        <f t="shared" si="12"/>
        <v>0</v>
      </c>
      <c r="Q21" s="149">
        <f t="shared" si="13"/>
        <v>0</v>
      </c>
      <c r="R21" s="149">
        <f t="shared" si="14"/>
        <v>0</v>
      </c>
      <c r="S21" s="149">
        <f t="shared" si="15"/>
        <v>0</v>
      </c>
      <c r="T21" s="149">
        <f t="shared" si="16"/>
        <v>0</v>
      </c>
      <c r="U21" s="150">
        <f t="shared" si="17"/>
        <v>1</v>
      </c>
      <c r="V21" s="151"/>
      <c r="W21" s="152"/>
    </row>
    <row r="22" spans="1:23" s="139" customFormat="1" ht="20.25">
      <c r="A22" s="139">
        <v>8</v>
      </c>
      <c r="B22" s="148"/>
      <c r="C22" s="149"/>
      <c r="D22" s="150">
        <f t="shared" si="0"/>
        <v>1</v>
      </c>
      <c r="E22" s="150">
        <f t="shared" si="1"/>
        <v>1</v>
      </c>
      <c r="F22" s="150">
        <f t="shared" si="2"/>
        <v>1</v>
      </c>
      <c r="G22" s="149">
        <f t="shared" si="3"/>
        <v>0</v>
      </c>
      <c r="H22" s="149">
        <f t="shared" si="4"/>
        <v>0</v>
      </c>
      <c r="I22" s="149">
        <f t="shared" si="5"/>
        <v>0</v>
      </c>
      <c r="J22" s="149">
        <f t="shared" si="6"/>
        <v>0</v>
      </c>
      <c r="K22" s="149">
        <f t="shared" si="7"/>
        <v>0</v>
      </c>
      <c r="L22" s="149">
        <f t="shared" si="8"/>
        <v>0</v>
      </c>
      <c r="M22" s="149">
        <f t="shared" si="9"/>
        <v>0</v>
      </c>
      <c r="N22" s="149">
        <f t="shared" si="10"/>
        <v>0</v>
      </c>
      <c r="O22" s="149">
        <f t="shared" si="11"/>
        <v>0</v>
      </c>
      <c r="P22" s="149">
        <f t="shared" si="12"/>
        <v>0</v>
      </c>
      <c r="Q22" s="149">
        <f t="shared" si="13"/>
        <v>0</v>
      </c>
      <c r="R22" s="149">
        <f t="shared" si="14"/>
        <v>0</v>
      </c>
      <c r="S22" s="150">
        <f t="shared" si="15"/>
        <v>1</v>
      </c>
      <c r="T22" s="150">
        <f t="shared" si="16"/>
        <v>1</v>
      </c>
      <c r="U22" s="150">
        <f t="shared" si="17"/>
        <v>1</v>
      </c>
      <c r="V22" s="151"/>
      <c r="W22" s="152"/>
    </row>
    <row r="23" spans="1:23" s="139" customFormat="1" ht="20.25">
      <c r="A23" s="139">
        <v>9</v>
      </c>
      <c r="B23" s="148"/>
      <c r="C23" s="149"/>
      <c r="D23" s="150">
        <f t="shared" si="0"/>
        <v>1</v>
      </c>
      <c r="E23" s="150">
        <f t="shared" si="1"/>
        <v>1</v>
      </c>
      <c r="F23" s="150">
        <f t="shared" si="2"/>
        <v>1</v>
      </c>
      <c r="G23" s="150">
        <f t="shared" si="3"/>
        <v>1</v>
      </c>
      <c r="H23" s="150">
        <f t="shared" si="4"/>
        <v>1</v>
      </c>
      <c r="I23" s="149">
        <f t="shared" si="5"/>
        <v>0</v>
      </c>
      <c r="J23" s="149">
        <f t="shared" si="6"/>
        <v>0</v>
      </c>
      <c r="K23" s="149">
        <f t="shared" si="7"/>
        <v>0</v>
      </c>
      <c r="L23" s="149">
        <f t="shared" si="8"/>
        <v>0</v>
      </c>
      <c r="M23" s="149">
        <f t="shared" si="9"/>
        <v>0</v>
      </c>
      <c r="N23" s="149">
        <f t="shared" si="10"/>
        <v>0</v>
      </c>
      <c r="O23" s="149">
        <f t="shared" si="11"/>
        <v>0</v>
      </c>
      <c r="P23" s="149">
        <f t="shared" si="12"/>
        <v>0</v>
      </c>
      <c r="Q23" s="150">
        <f t="shared" si="13"/>
        <v>1</v>
      </c>
      <c r="R23" s="150">
        <f t="shared" si="14"/>
        <v>1</v>
      </c>
      <c r="S23" s="150">
        <f t="shared" si="15"/>
        <v>1</v>
      </c>
      <c r="T23" s="150">
        <f t="shared" si="16"/>
        <v>1</v>
      </c>
      <c r="U23" s="150">
        <f t="shared" si="17"/>
        <v>1</v>
      </c>
      <c r="V23" s="151"/>
      <c r="W23" s="152"/>
    </row>
    <row r="24" spans="1:23" s="139" customFormat="1" ht="20.25">
      <c r="A24" s="139">
        <v>10</v>
      </c>
      <c r="B24" s="148"/>
      <c r="C24" s="149"/>
      <c r="D24" s="150">
        <f t="shared" si="0"/>
        <v>1</v>
      </c>
      <c r="E24" s="149">
        <f t="shared" si="1"/>
        <v>0</v>
      </c>
      <c r="F24" s="149">
        <f t="shared" si="2"/>
        <v>0</v>
      </c>
      <c r="G24" s="149">
        <f t="shared" si="3"/>
        <v>0</v>
      </c>
      <c r="H24" s="150">
        <f t="shared" si="4"/>
        <v>1</v>
      </c>
      <c r="I24" s="150">
        <f t="shared" si="5"/>
        <v>1</v>
      </c>
      <c r="J24" s="150">
        <f t="shared" si="6"/>
        <v>1</v>
      </c>
      <c r="K24" s="149">
        <f t="shared" si="7"/>
        <v>0</v>
      </c>
      <c r="L24" s="149">
        <f t="shared" si="8"/>
        <v>0</v>
      </c>
      <c r="M24" s="149">
        <f t="shared" si="9"/>
        <v>0</v>
      </c>
      <c r="N24" s="149">
        <f t="shared" si="10"/>
        <v>0</v>
      </c>
      <c r="O24" s="150">
        <f t="shared" si="11"/>
        <v>1</v>
      </c>
      <c r="P24" s="150">
        <f t="shared" si="12"/>
        <v>1</v>
      </c>
      <c r="Q24" s="150">
        <f t="shared" si="13"/>
        <v>1</v>
      </c>
      <c r="R24" s="149">
        <f t="shared" si="14"/>
        <v>0</v>
      </c>
      <c r="S24" s="149">
        <f t="shared" si="15"/>
        <v>0</v>
      </c>
      <c r="T24" s="149">
        <f t="shared" si="16"/>
        <v>0</v>
      </c>
      <c r="U24" s="150">
        <f t="shared" si="17"/>
        <v>1</v>
      </c>
      <c r="V24" s="151"/>
      <c r="W24" s="152"/>
    </row>
    <row r="25" spans="2:23" s="139" customFormat="1" ht="21" thickBot="1">
      <c r="B25" s="153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5"/>
    </row>
    <row r="26" s="137" customFormat="1" ht="26.25" thickTop="1"/>
    <row r="27" s="137" customFormat="1" ht="25.5"/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User</cp:lastModifiedBy>
  <cp:lastPrinted>2003-03-13T17:23:59Z</cp:lastPrinted>
  <dcterms:created xsi:type="dcterms:W3CDTF">2005-03-02T18:40:27Z</dcterms:created>
  <dcterms:modified xsi:type="dcterms:W3CDTF">2013-01-30T17:24:22Z</dcterms:modified>
  <cp:category/>
  <cp:version/>
  <cp:contentType/>
  <cp:contentStatus/>
</cp:coreProperties>
</file>