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16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<sst xmlns="http://schemas.openxmlformats.org/spreadsheetml/2006/main" count="143" uniqueCount="95">
  <si>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</si>
  <si>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</si>
  <si>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</si>
  <si>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</si>
  <si>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</si>
  <si>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</si>
  <si>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</si>
  <si>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</si>
  <si>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</si>
  <si>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</si>
  <si>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</si>
  <si>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</si>
  <si>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</si>
  <si>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</si>
  <si>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</si>
  <si>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</si>
  <si>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</si>
  <si>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</si>
  <si>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</si>
  <si>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</si>
  <si>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</si>
  <si>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</si>
  <si>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</si>
  <si>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</si>
  <si>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</si>
  <si>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</si>
  <si>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</si>
  <si>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</si>
  <si>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</si>
  <si>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</si>
  <si>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</si>
  <si>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</si>
  <si>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</si>
  <si>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</si>
  <si>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</si>
  <si>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</si>
  <si>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</si>
  <si>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</si>
  <si>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</si>
  <si>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</si>
  <si>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</si>
  <si>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</si>
  <si>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</si>
  <si>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</si>
  <si>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</si>
  <si>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</si>
  <si>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</si>
  <si>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</si>
  <si>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</si>
  <si>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</si>
  <si>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</si>
  <si>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</si>
  <si>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</si>
  <si>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</si>
  <si>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</si>
  <si>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</si>
  <si>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</si>
  <si>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</si>
  <si>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</si>
  <si>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</si>
  <si>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</si>
  <si>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</si>
  <si>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</si>
  <si>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инд.ИРО</t>
  </si>
  <si>
    <t>ожидаемые результаты</t>
  </si>
  <si>
    <t xml:space="preserve">  Количество баллов</t>
  </si>
  <si>
    <t>физика</t>
  </si>
  <si>
    <t>Павлова С В</t>
  </si>
  <si>
    <t>Архипова А</t>
  </si>
  <si>
    <t>Бычков Е</t>
  </si>
  <si>
    <t>Гавриленко А</t>
  </si>
  <si>
    <t>Гусева Д</t>
  </si>
  <si>
    <t>ГанееваА</t>
  </si>
  <si>
    <t>ЗиминА</t>
  </si>
  <si>
    <t>Иванников Н</t>
  </si>
  <si>
    <t>Кутузов  К</t>
  </si>
  <si>
    <t>Логовая К</t>
  </si>
  <si>
    <t>Лукашова К</t>
  </si>
  <si>
    <t>Макарова А</t>
  </si>
  <si>
    <t>Маленкова П</t>
  </si>
  <si>
    <t>Мамедов Т</t>
  </si>
  <si>
    <t>Мовсесян А</t>
  </si>
  <si>
    <t>Парамонова Д</t>
  </si>
  <si>
    <t>Поклонская А</t>
  </si>
  <si>
    <t>Путилина В</t>
  </si>
  <si>
    <t>Росиненкова Т</t>
  </si>
  <si>
    <t>Русу Т</t>
  </si>
  <si>
    <t>Самохвалова Е</t>
  </si>
  <si>
    <t>Сухов А</t>
  </si>
  <si>
    <t>Ушакова Н</t>
  </si>
  <si>
    <t>Фарзиева Г</t>
  </si>
  <si>
    <t>Хмелинская Е</t>
  </si>
  <si>
    <t>Ягупец Е</t>
  </si>
  <si>
    <t>08 10 2011</t>
  </si>
  <si>
    <t>11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</si>
</sst>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1" fontId="0" fillId="35" borderId="10" xfId="0" applyNumberFormat="1" applyFill="1" applyBorder="1" applyAlignment="1" applyProtection="1">
      <alignment horizontal="center"/>
      <protection hidden="1"/>
    </xf>
    <xf numFmtId="1" fontId="10" fillId="35" borderId="1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0" fillId="36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16" fillId="35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34" borderId="0" xfId="0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7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 locked="0"/>
    </xf>
    <xf numFmtId="0" fontId="19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2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2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0" fillId="38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 locked="0"/>
    </xf>
    <xf numFmtId="164" fontId="0" fillId="39" borderId="10" xfId="0" applyNumberFormat="1" applyFill="1" applyBorder="1" applyAlignment="1" applyProtection="1">
      <alignment horizontal="center"/>
      <protection hidden="1" locked="0"/>
    </xf>
    <xf numFmtId="16" fontId="0" fillId="0" borderId="10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17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36" borderId="23" xfId="0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11" fillId="35" borderId="1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7" fillId="34" borderId="0" xfId="0" applyFont="1" applyFill="1" applyBorder="1" applyAlignment="1" applyProtection="1">
      <alignment horizontal="right" vertical="center"/>
      <protection hidden="1"/>
    </xf>
    <xf numFmtId="0" fontId="18" fillId="34" borderId="0" xfId="0" applyFont="1" applyFill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14" fontId="5" fillId="0" borderId="41" xfId="0" applyNumberFormat="1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4"/>
          <c:w val="0.938"/>
          <c:h val="0.79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работы'!$C$89:$V$89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/>
            </c:numRef>
          </c:val>
          <c:smooth val="0"/>
        </c:ser>
        <c:marker val="1"/>
        <c:axId val="36677218"/>
        <c:axId val="61659507"/>
      </c:lineChart>
      <c:catAx>
        <c:axId val="3667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48</xdr:row>
      <xdr:rowOff>104775</xdr:rowOff>
    </xdr:from>
    <xdr:to>
      <xdr:col>39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2487275" y="9010650"/>
        <a:ext cx="7458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showGridLines="0" tabSelected="1" zoomScalePageLayoutView="0" workbookViewId="0" topLeftCell="A55">
      <selection activeCell="M57" sqref="M57:S57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4" width="7.25390625" style="0" customWidth="1"/>
    <col min="25" max="25" width="7.875" style="0" customWidth="1"/>
    <col min="26" max="26" width="7.25390625" style="0" customWidth="1"/>
    <col min="27" max="27" width="6.875" style="0" customWidth="1"/>
    <col min="29" max="29" width="9.00390625" style="0" customWidth="1"/>
    <col min="30" max="30" width="7.625" style="0" customWidth="1"/>
    <col min="31" max="31" width="7.625" style="59" customWidth="1"/>
    <col min="32" max="32" width="3.875" style="12" customWidth="1"/>
    <col min="33" max="33" width="26.125" style="0" customWidth="1"/>
    <col min="34" max="35" width="5.375" style="0" customWidth="1"/>
    <col min="36" max="36" width="5.75390625" style="0" customWidth="1"/>
    <col min="38" max="38" width="9.75390625" style="0" bestFit="1" customWidth="1"/>
  </cols>
  <sheetData>
    <row r="1" spans="1:15" ht="16.5" thickBot="1">
      <c r="A1" s="1"/>
      <c r="B1" s="193" t="s">
        <v>55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"/>
      <c r="N1" s="1"/>
      <c r="O1" s="1"/>
    </row>
    <row r="2" spans="1:15" ht="16.5" thickBot="1">
      <c r="A2" s="1"/>
      <c r="B2" s="109" t="s">
        <v>27</v>
      </c>
      <c r="C2" s="151" t="s">
        <v>66</v>
      </c>
      <c r="D2" s="152"/>
      <c r="E2" s="152"/>
      <c r="F2" s="152"/>
      <c r="G2" s="152"/>
      <c r="H2" s="152"/>
      <c r="I2" s="152"/>
      <c r="J2" s="152"/>
      <c r="K2" s="152"/>
      <c r="L2" s="153"/>
      <c r="M2" s="1"/>
      <c r="N2" s="1"/>
      <c r="O2" s="1"/>
    </row>
    <row r="3" spans="1:15" ht="16.5" thickBot="1">
      <c r="A3" s="1"/>
      <c r="B3" s="109" t="s">
        <v>52</v>
      </c>
      <c r="C3" s="124" t="s">
        <v>94</v>
      </c>
      <c r="D3" s="20" t="s">
        <v>53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0" t="s">
        <v>17</v>
      </c>
      <c r="C4" s="151" t="s">
        <v>67</v>
      </c>
      <c r="D4" s="152"/>
      <c r="E4" s="152"/>
      <c r="F4" s="152"/>
      <c r="G4" s="152"/>
      <c r="H4" s="152"/>
      <c r="I4" s="152"/>
      <c r="J4" s="152"/>
      <c r="K4" s="152"/>
      <c r="L4" s="153"/>
      <c r="M4" s="1"/>
      <c r="N4" s="1"/>
      <c r="O4" s="1"/>
    </row>
    <row r="5" spans="1:15" ht="16.5" thickBot="1">
      <c r="A5" s="1"/>
      <c r="B5" s="154" t="s">
        <v>1</v>
      </c>
      <c r="C5" s="155"/>
      <c r="D5" s="194" t="s">
        <v>93</v>
      </c>
      <c r="E5" s="195"/>
      <c r="F5" s="195"/>
      <c r="G5" s="195"/>
      <c r="H5" s="195"/>
      <c r="I5" s="195"/>
      <c r="J5" s="195"/>
      <c r="K5" s="195"/>
      <c r="L5" s="196"/>
      <c r="M5" s="1"/>
      <c r="N5" s="1"/>
      <c r="O5" s="1"/>
    </row>
    <row r="6" spans="1:33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G6" s="26" t="s">
        <v>14</v>
      </c>
    </row>
    <row r="7" spans="1:40" ht="15.75" customHeight="1">
      <c r="A7" s="203" t="s">
        <v>9</v>
      </c>
      <c r="B7" s="204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F7" s="148" t="s">
        <v>0</v>
      </c>
      <c r="AG7" s="146" t="s">
        <v>10</v>
      </c>
      <c r="AH7" s="142" t="s">
        <v>54</v>
      </c>
      <c r="AI7" s="142" t="s">
        <v>63</v>
      </c>
      <c r="AJ7" s="144" t="s">
        <v>15</v>
      </c>
      <c r="AK7" s="5"/>
      <c r="AL7" s="5"/>
      <c r="AM7" s="5"/>
      <c r="AN7" s="5"/>
    </row>
    <row r="8" spans="1:40" ht="15.75" customHeight="1">
      <c r="A8" s="204" t="s">
        <v>32</v>
      </c>
      <c r="B8" s="205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F8" s="149"/>
      <c r="AG8" s="147"/>
      <c r="AH8" s="143"/>
      <c r="AI8" s="143"/>
      <c r="AJ8" s="145"/>
      <c r="AK8" s="5"/>
      <c r="AL8" s="5"/>
      <c r="AM8" s="5"/>
      <c r="AN8" s="5"/>
    </row>
    <row r="9" spans="1:40" ht="12.75">
      <c r="A9" s="197" t="s">
        <v>56</v>
      </c>
      <c r="B9" s="198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/>
      <c r="T9" s="99"/>
      <c r="U9" s="99"/>
      <c r="V9" s="99"/>
      <c r="AF9" s="149"/>
      <c r="AG9" s="147"/>
      <c r="AH9" s="143"/>
      <c r="AI9" s="143"/>
      <c r="AJ9" s="145"/>
      <c r="AK9" s="5"/>
      <c r="AL9" s="5"/>
      <c r="AM9" s="5"/>
      <c r="AN9" s="5"/>
    </row>
    <row r="10" spans="1:40" ht="62.25" customHeight="1">
      <c r="A10" s="45" t="s">
        <v>0</v>
      </c>
      <c r="B10" s="86" t="s">
        <v>10</v>
      </c>
      <c r="C10" s="206" t="s">
        <v>65</v>
      </c>
      <c r="D10" s="207"/>
      <c r="E10" s="207"/>
      <c r="F10" s="207"/>
      <c r="G10" s="207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87" t="s">
        <v>57</v>
      </c>
      <c r="X10" s="88" t="s">
        <v>18</v>
      </c>
      <c r="Y10" s="89" t="s">
        <v>63</v>
      </c>
      <c r="Z10" s="89" t="s">
        <v>45</v>
      </c>
      <c r="AA10" s="90" t="s">
        <v>26</v>
      </c>
      <c r="AB10" s="91" t="s">
        <v>50</v>
      </c>
      <c r="AC10" s="88" t="s">
        <v>2</v>
      </c>
      <c r="AD10" s="92" t="s">
        <v>60</v>
      </c>
      <c r="AE10" s="63"/>
      <c r="AF10" s="149"/>
      <c r="AG10" s="147"/>
      <c r="AH10" s="143"/>
      <c r="AI10" s="143"/>
      <c r="AJ10" s="145"/>
      <c r="AK10" s="5"/>
      <c r="AL10" s="5"/>
      <c r="AM10" s="131"/>
      <c r="AN10" s="131"/>
    </row>
    <row r="11" spans="1:40" ht="12.75">
      <c r="A11" s="36">
        <v>1</v>
      </c>
      <c r="B11" s="121" t="s">
        <v>68</v>
      </c>
      <c r="C11" s="28">
        <v>1</v>
      </c>
      <c r="D11" s="24">
        <v>1</v>
      </c>
      <c r="E11" s="24">
        <v>1</v>
      </c>
      <c r="F11" s="24">
        <v>0</v>
      </c>
      <c r="G11" s="33">
        <v>1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/>
      <c r="P11" s="2"/>
      <c r="Q11" s="2"/>
      <c r="R11" s="2"/>
      <c r="S11" s="2"/>
      <c r="T11" s="2"/>
      <c r="U11" s="2"/>
      <c r="V11" s="58"/>
      <c r="W11" s="54">
        <f aca="true" t="shared" si="0" ref="W11:W45">SUM($C$9:$V$9)</f>
        <v>12</v>
      </c>
      <c r="X11" s="3">
        <f>SUM(C11:V11)</f>
        <v>10</v>
      </c>
      <c r="Y11" s="42">
        <f>AI11</f>
        <v>90</v>
      </c>
      <c r="Z11" s="42">
        <f aca="true" t="shared" si="1" ref="Z11:Z45">IF(W11=0,"",ROUND((X11/W11)*100,0))</f>
        <v>83</v>
      </c>
      <c r="AA11" s="32">
        <f aca="true" t="shared" si="2" ref="AA11:AA45">IF(X11=0,0,(W11-X11))</f>
        <v>2</v>
      </c>
      <c r="AB11" s="2">
        <v>4</v>
      </c>
      <c r="AC11" s="100">
        <f>IF(Z11=0,"",IF(AND(Z11&gt;90,Z11&lt;=100),5,IF(AND(Z11&gt;70,Z11&lt;=90),4,IF(AND(Z11&gt;=50,Z11&lt;=70),3,IF(Z11&lt;50,2,"")))))</f>
        <v>4</v>
      </c>
      <c r="AD11" s="93">
        <f aca="true" t="shared" si="3" ref="AD11:AD45">IF(AH11="","",IF((ABS(AB11-AH11)&gt;=1),ABS(AB11-AH11),""))</f>
      </c>
      <c r="AE11" s="64"/>
      <c r="AF11" s="44">
        <v>1</v>
      </c>
      <c r="AG11" s="65" t="str">
        <f>B11</f>
        <v>Архипова А</v>
      </c>
      <c r="AH11" s="122">
        <v>4.5</v>
      </c>
      <c r="AI11" s="115">
        <f>IF(AH11=5,100,IF(AH11=4.5,90,IF(AH11=4,80,IF(AH11=3.5,70,IF(AH11=3,60,IF(AH11=2.5,50,IF(AH11=2,40,"")))))))</f>
        <v>90</v>
      </c>
      <c r="AJ11" s="56" t="str">
        <f>IF(AH11="","",IF(AH11&gt;=4,(IF(AH11&gt;=5,"отл","хор"))," "))</f>
        <v>хор</v>
      </c>
      <c r="AK11" s="5"/>
      <c r="AL11" s="5"/>
      <c r="AM11" s="6"/>
      <c r="AN11" s="6"/>
    </row>
    <row r="12" spans="1:40" ht="12.75">
      <c r="A12" s="36">
        <v>2</v>
      </c>
      <c r="B12" s="121" t="s">
        <v>69</v>
      </c>
      <c r="C12" s="29">
        <v>1</v>
      </c>
      <c r="D12" s="2">
        <v>1</v>
      </c>
      <c r="E12" s="2">
        <v>1</v>
      </c>
      <c r="F12" s="2">
        <v>0</v>
      </c>
      <c r="G12" s="34">
        <v>1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/>
      <c r="P12" s="2"/>
      <c r="Q12" s="2"/>
      <c r="R12" s="2"/>
      <c r="S12" s="2"/>
      <c r="T12" s="2"/>
      <c r="U12" s="2"/>
      <c r="V12" s="58"/>
      <c r="W12" s="54">
        <f t="shared" si="0"/>
        <v>12</v>
      </c>
      <c r="X12" s="3">
        <f aca="true" t="shared" si="4" ref="X12:X45">SUM(C12:V12)</f>
        <v>9</v>
      </c>
      <c r="Y12" s="42">
        <f aca="true" t="shared" si="5" ref="Y12:Y45">AI12</f>
        <v>80</v>
      </c>
      <c r="Z12" s="42">
        <f t="shared" si="1"/>
        <v>75</v>
      </c>
      <c r="AA12" s="32">
        <f t="shared" si="2"/>
        <v>3</v>
      </c>
      <c r="AB12" s="2">
        <v>4</v>
      </c>
      <c r="AC12" s="100">
        <f aca="true" t="shared" si="6" ref="AC12:AC45">IF(Z12=0,"",IF(AND(Z12&gt;90,Z12&lt;=100),5,IF(AND(Z12&gt;70,Z12&lt;=90),4,IF(AND(Z12&gt;=50,Z12&lt;=70),3,IF(Z12&lt;50,2,"")))))</f>
        <v>4</v>
      </c>
      <c r="AD12" s="93">
        <f t="shared" si="3"/>
      </c>
      <c r="AE12" s="64"/>
      <c r="AF12" s="44">
        <v>2</v>
      </c>
      <c r="AG12" s="65" t="str">
        <f aca="true" t="shared" si="7" ref="AG12:AG45">B12</f>
        <v>Бычков Е</v>
      </c>
      <c r="AH12" s="122">
        <v>4</v>
      </c>
      <c r="AI12" s="115">
        <f aca="true" t="shared" si="8" ref="AI12:AI45">IF(AH12=5,100,IF(AH12=4.5,90,IF(AH12=4,80,IF(AH12=3.5,70,IF(AH12=3,60,IF(AH12=2.5,50,IF(AH12=2,40,"")))))))</f>
        <v>80</v>
      </c>
      <c r="AJ12" s="56" t="str">
        <f aca="true" t="shared" si="9" ref="AJ12:AJ45">IF(AH12="","",IF(AH12&gt;=4,(IF(AH12&gt;=5,"отл","хор"))," "))</f>
        <v>хор</v>
      </c>
      <c r="AK12" s="5"/>
      <c r="AL12" s="5"/>
      <c r="AM12" s="6"/>
      <c r="AN12" s="6"/>
    </row>
    <row r="13" spans="1:40" ht="12.75">
      <c r="A13" s="36">
        <v>3</v>
      </c>
      <c r="B13" s="121" t="s">
        <v>70</v>
      </c>
      <c r="C13" s="29">
        <v>1</v>
      </c>
      <c r="D13" s="2">
        <v>1</v>
      </c>
      <c r="E13" s="2">
        <v>1</v>
      </c>
      <c r="F13" s="2">
        <v>0</v>
      </c>
      <c r="G13" s="34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/>
      <c r="P13" s="2"/>
      <c r="Q13" s="2"/>
      <c r="R13" s="2"/>
      <c r="S13" s="2"/>
      <c r="T13" s="2"/>
      <c r="U13" s="2"/>
      <c r="V13" s="58"/>
      <c r="W13" s="54">
        <f t="shared" si="0"/>
        <v>12</v>
      </c>
      <c r="X13" s="3">
        <f t="shared" si="4"/>
        <v>10</v>
      </c>
      <c r="Y13" s="42">
        <f t="shared" si="5"/>
        <v>80</v>
      </c>
      <c r="Z13" s="42">
        <f t="shared" si="1"/>
        <v>83</v>
      </c>
      <c r="AA13" s="32">
        <f t="shared" si="2"/>
        <v>2</v>
      </c>
      <c r="AB13" s="2">
        <v>4</v>
      </c>
      <c r="AC13" s="100">
        <f t="shared" si="6"/>
        <v>4</v>
      </c>
      <c r="AD13" s="93">
        <f t="shared" si="3"/>
      </c>
      <c r="AE13" s="64"/>
      <c r="AF13" s="44">
        <v>3</v>
      </c>
      <c r="AG13" s="65" t="str">
        <f t="shared" si="7"/>
        <v>Гавриленко А</v>
      </c>
      <c r="AH13" s="122">
        <v>4</v>
      </c>
      <c r="AI13" s="115">
        <f t="shared" si="8"/>
        <v>80</v>
      </c>
      <c r="AJ13" s="56" t="str">
        <f t="shared" si="9"/>
        <v>хор</v>
      </c>
      <c r="AK13" s="5"/>
      <c r="AL13" s="5"/>
      <c r="AM13" s="6"/>
      <c r="AN13" s="6"/>
    </row>
    <row r="14" spans="1:40" ht="12.75">
      <c r="A14" s="36">
        <v>4</v>
      </c>
      <c r="B14" s="121" t="s">
        <v>71</v>
      </c>
      <c r="C14" s="29">
        <v>1</v>
      </c>
      <c r="D14" s="2">
        <v>1</v>
      </c>
      <c r="E14" s="2">
        <v>1</v>
      </c>
      <c r="F14" s="2">
        <v>1</v>
      </c>
      <c r="G14" s="34">
        <v>1</v>
      </c>
      <c r="H14" s="2">
        <v>1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1</v>
      </c>
      <c r="O14" s="2"/>
      <c r="P14" s="2"/>
      <c r="Q14" s="2"/>
      <c r="R14" s="2"/>
      <c r="S14" s="2"/>
      <c r="T14" s="2"/>
      <c r="U14" s="2"/>
      <c r="V14" s="58"/>
      <c r="W14" s="54">
        <f t="shared" si="0"/>
        <v>12</v>
      </c>
      <c r="X14" s="3">
        <f t="shared" si="4"/>
        <v>10</v>
      </c>
      <c r="Y14" s="42">
        <f t="shared" si="5"/>
      </c>
      <c r="Z14" s="42">
        <f t="shared" si="1"/>
        <v>83</v>
      </c>
      <c r="AA14" s="32">
        <f t="shared" si="2"/>
        <v>2</v>
      </c>
      <c r="AB14" s="2">
        <v>4</v>
      </c>
      <c r="AC14" s="100">
        <f t="shared" si="6"/>
        <v>4</v>
      </c>
      <c r="AD14" s="93">
        <f t="shared" si="3"/>
        <v>40298</v>
      </c>
      <c r="AE14" s="64"/>
      <c r="AF14" s="44">
        <v>4</v>
      </c>
      <c r="AG14" s="65" t="str">
        <f t="shared" si="7"/>
        <v>Гусева Д</v>
      </c>
      <c r="AH14" s="122">
        <v>40302</v>
      </c>
      <c r="AI14" s="115">
        <f t="shared" si="8"/>
      </c>
      <c r="AJ14" s="56" t="str">
        <f t="shared" si="9"/>
        <v>отл</v>
      </c>
      <c r="AK14" s="5"/>
      <c r="AL14" s="5"/>
      <c r="AM14" s="6"/>
      <c r="AN14" s="6"/>
    </row>
    <row r="15" spans="1:40" ht="12.75">
      <c r="A15" s="36">
        <v>5</v>
      </c>
      <c r="B15" s="121" t="s">
        <v>72</v>
      </c>
      <c r="C15" s="29">
        <v>1</v>
      </c>
      <c r="D15" s="2">
        <v>1</v>
      </c>
      <c r="E15" s="2">
        <v>1</v>
      </c>
      <c r="F15" s="2">
        <v>0</v>
      </c>
      <c r="G15" s="34">
        <v>1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0</v>
      </c>
      <c r="O15" s="2"/>
      <c r="P15" s="2"/>
      <c r="Q15" s="2"/>
      <c r="R15" s="2"/>
      <c r="S15" s="2"/>
      <c r="T15" s="2"/>
      <c r="U15" s="2"/>
      <c r="V15" s="58"/>
      <c r="W15" s="54">
        <f t="shared" si="0"/>
        <v>12</v>
      </c>
      <c r="X15" s="3">
        <f t="shared" si="4"/>
        <v>9</v>
      </c>
      <c r="Y15" s="42">
        <f t="shared" si="5"/>
        <v>80</v>
      </c>
      <c r="Z15" s="42">
        <f t="shared" si="1"/>
        <v>75</v>
      </c>
      <c r="AA15" s="32">
        <f t="shared" si="2"/>
        <v>3</v>
      </c>
      <c r="AB15" s="2">
        <v>4</v>
      </c>
      <c r="AC15" s="100">
        <f t="shared" si="6"/>
        <v>4</v>
      </c>
      <c r="AD15" s="93">
        <f t="shared" si="3"/>
      </c>
      <c r="AE15" s="64"/>
      <c r="AF15" s="44">
        <v>5</v>
      </c>
      <c r="AG15" s="65" t="str">
        <f t="shared" si="7"/>
        <v>ГанееваА</v>
      </c>
      <c r="AH15" s="122">
        <v>4</v>
      </c>
      <c r="AI15" s="115">
        <f t="shared" si="8"/>
        <v>80</v>
      </c>
      <c r="AJ15" s="56" t="str">
        <f t="shared" si="9"/>
        <v>хор</v>
      </c>
      <c r="AK15" s="5"/>
      <c r="AL15" s="5"/>
      <c r="AM15" s="41"/>
      <c r="AN15" s="41"/>
    </row>
    <row r="16" spans="1:40" ht="12.75">
      <c r="A16" s="36">
        <v>6</v>
      </c>
      <c r="B16" s="121" t="s">
        <v>73</v>
      </c>
      <c r="C16" s="29">
        <v>1</v>
      </c>
      <c r="D16" s="2">
        <v>1</v>
      </c>
      <c r="E16" s="2">
        <v>1</v>
      </c>
      <c r="F16" s="2">
        <v>0</v>
      </c>
      <c r="G16" s="34">
        <v>1</v>
      </c>
      <c r="H16" s="2">
        <v>1</v>
      </c>
      <c r="I16" s="2">
        <v>1</v>
      </c>
      <c r="J16" s="2">
        <v>0</v>
      </c>
      <c r="K16" s="2">
        <v>0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58"/>
      <c r="W16" s="54">
        <f t="shared" si="0"/>
        <v>12</v>
      </c>
      <c r="X16" s="3">
        <f t="shared" si="4"/>
        <v>9</v>
      </c>
      <c r="Y16" s="42">
        <f t="shared" si="5"/>
        <v>80</v>
      </c>
      <c r="Z16" s="42">
        <f t="shared" si="1"/>
        <v>75</v>
      </c>
      <c r="AA16" s="32">
        <f t="shared" si="2"/>
        <v>3</v>
      </c>
      <c r="AB16" s="2">
        <v>4</v>
      </c>
      <c r="AC16" s="100">
        <f t="shared" si="6"/>
        <v>4</v>
      </c>
      <c r="AD16" s="93">
        <f t="shared" si="3"/>
      </c>
      <c r="AE16" s="64"/>
      <c r="AF16" s="44">
        <v>6</v>
      </c>
      <c r="AG16" s="65" t="str">
        <f t="shared" si="7"/>
        <v>ЗиминА</v>
      </c>
      <c r="AH16" s="122">
        <v>4</v>
      </c>
      <c r="AI16" s="115">
        <f t="shared" si="8"/>
        <v>80</v>
      </c>
      <c r="AJ16" s="56" t="str">
        <f t="shared" si="9"/>
        <v>хор</v>
      </c>
      <c r="AK16" s="5"/>
      <c r="AL16" s="5"/>
      <c r="AM16" s="41"/>
      <c r="AN16" s="41"/>
    </row>
    <row r="17" spans="1:40" ht="12.75">
      <c r="A17" s="36">
        <v>7</v>
      </c>
      <c r="B17" s="121" t="s">
        <v>74</v>
      </c>
      <c r="C17" s="29">
        <v>1</v>
      </c>
      <c r="D17" s="2">
        <v>1</v>
      </c>
      <c r="E17" s="2">
        <v>1</v>
      </c>
      <c r="F17" s="2">
        <v>1</v>
      </c>
      <c r="G17" s="34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/>
      <c r="T17" s="2"/>
      <c r="U17" s="2"/>
      <c r="V17" s="58"/>
      <c r="W17" s="54">
        <f t="shared" si="0"/>
        <v>12</v>
      </c>
      <c r="X17" s="3">
        <f t="shared" si="4"/>
        <v>8</v>
      </c>
      <c r="Y17" s="42">
        <f t="shared" si="5"/>
        <v>60</v>
      </c>
      <c r="Z17" s="42">
        <f t="shared" si="1"/>
        <v>67</v>
      </c>
      <c r="AA17" s="32">
        <f t="shared" si="2"/>
        <v>4</v>
      </c>
      <c r="AB17" s="2">
        <v>3</v>
      </c>
      <c r="AC17" s="100">
        <f t="shared" si="6"/>
        <v>3</v>
      </c>
      <c r="AD17" s="93">
        <f t="shared" si="3"/>
      </c>
      <c r="AE17" s="64"/>
      <c r="AF17" s="44">
        <v>7</v>
      </c>
      <c r="AG17" s="65" t="str">
        <f t="shared" si="7"/>
        <v>Иванников Н</v>
      </c>
      <c r="AH17" s="122">
        <v>3</v>
      </c>
      <c r="AI17" s="115">
        <f t="shared" si="8"/>
        <v>60</v>
      </c>
      <c r="AJ17" s="56" t="str">
        <f t="shared" si="9"/>
        <v> </v>
      </c>
      <c r="AK17" s="5"/>
      <c r="AL17" s="5"/>
      <c r="AM17" s="41"/>
      <c r="AN17" s="6"/>
    </row>
    <row r="18" spans="1:40" ht="12.75">
      <c r="A18" s="36">
        <v>8</v>
      </c>
      <c r="B18" s="121" t="s">
        <v>75</v>
      </c>
      <c r="C18" s="29">
        <v>1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/>
      <c r="T18" s="2"/>
      <c r="U18" s="2"/>
      <c r="V18" s="58"/>
      <c r="W18" s="54">
        <f t="shared" si="0"/>
        <v>12</v>
      </c>
      <c r="X18" s="3">
        <f t="shared" si="4"/>
        <v>9</v>
      </c>
      <c r="Y18" s="42">
        <f t="shared" si="5"/>
        <v>80</v>
      </c>
      <c r="Z18" s="42">
        <f t="shared" si="1"/>
        <v>75</v>
      </c>
      <c r="AA18" s="32">
        <f t="shared" si="2"/>
        <v>3</v>
      </c>
      <c r="AB18" s="2">
        <v>4</v>
      </c>
      <c r="AC18" s="100">
        <f t="shared" si="6"/>
        <v>4</v>
      </c>
      <c r="AD18" s="93">
        <f t="shared" si="3"/>
      </c>
      <c r="AE18" s="64"/>
      <c r="AF18" s="44">
        <v>8</v>
      </c>
      <c r="AG18" s="65" t="str">
        <f t="shared" si="7"/>
        <v>Кутузов  К</v>
      </c>
      <c r="AH18" s="122">
        <v>4</v>
      </c>
      <c r="AI18" s="115">
        <f t="shared" si="8"/>
        <v>80</v>
      </c>
      <c r="AJ18" s="56" t="str">
        <f t="shared" si="9"/>
        <v>хор</v>
      </c>
      <c r="AK18" s="5"/>
      <c r="AL18" s="5"/>
      <c r="AM18" s="41"/>
      <c r="AN18" s="6"/>
    </row>
    <row r="19" spans="1:40" ht="12.75">
      <c r="A19" s="36">
        <v>9</v>
      </c>
      <c r="B19" s="121" t="s">
        <v>76</v>
      </c>
      <c r="C19" s="29">
        <v>1</v>
      </c>
      <c r="D19" s="2">
        <v>1</v>
      </c>
      <c r="E19" s="2">
        <v>1</v>
      </c>
      <c r="F19" s="2">
        <v>1</v>
      </c>
      <c r="G19" s="34">
        <v>1</v>
      </c>
      <c r="H19" s="2">
        <v>1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/>
      <c r="P19" s="2"/>
      <c r="Q19" s="2"/>
      <c r="R19" s="2"/>
      <c r="S19" s="2"/>
      <c r="T19" s="2"/>
      <c r="U19" s="2"/>
      <c r="V19" s="58"/>
      <c r="W19" s="54">
        <f t="shared" si="0"/>
        <v>12</v>
      </c>
      <c r="X19" s="3">
        <f t="shared" si="4"/>
        <v>8</v>
      </c>
      <c r="Y19" s="42">
        <f t="shared" si="5"/>
        <v>80</v>
      </c>
      <c r="Z19" s="42">
        <f t="shared" si="1"/>
        <v>67</v>
      </c>
      <c r="AA19" s="32">
        <f t="shared" si="2"/>
        <v>4</v>
      </c>
      <c r="AB19" s="2">
        <v>3</v>
      </c>
      <c r="AC19" s="100">
        <f t="shared" si="6"/>
        <v>3</v>
      </c>
      <c r="AD19" s="93">
        <f t="shared" si="3"/>
        <v>1</v>
      </c>
      <c r="AE19" s="64"/>
      <c r="AF19" s="44">
        <v>9</v>
      </c>
      <c r="AG19" s="65" t="str">
        <f t="shared" si="7"/>
        <v>Логовая К</v>
      </c>
      <c r="AH19" s="122">
        <v>4</v>
      </c>
      <c r="AI19" s="115">
        <f t="shared" si="8"/>
        <v>80</v>
      </c>
      <c r="AJ19" s="56" t="str">
        <f t="shared" si="9"/>
        <v>хор</v>
      </c>
      <c r="AK19" s="5"/>
      <c r="AL19" s="5"/>
      <c r="AM19" s="5"/>
      <c r="AN19" s="6"/>
    </row>
    <row r="20" spans="1:40" ht="12.75">
      <c r="A20" s="36">
        <v>10</v>
      </c>
      <c r="B20" s="121" t="s">
        <v>77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/>
      <c r="P20" s="2"/>
      <c r="Q20" s="2"/>
      <c r="R20" s="2"/>
      <c r="S20" s="2"/>
      <c r="T20" s="2"/>
      <c r="U20" s="2"/>
      <c r="V20" s="58"/>
      <c r="W20" s="54">
        <f t="shared" si="0"/>
        <v>12</v>
      </c>
      <c r="X20" s="3">
        <f t="shared" si="4"/>
        <v>10</v>
      </c>
      <c r="Y20" s="42">
        <f t="shared" si="5"/>
        <v>80</v>
      </c>
      <c r="Z20" s="42">
        <f t="shared" si="1"/>
        <v>83</v>
      </c>
      <c r="AA20" s="32">
        <f t="shared" si="2"/>
        <v>2</v>
      </c>
      <c r="AB20" s="2">
        <v>4</v>
      </c>
      <c r="AC20" s="100">
        <f t="shared" si="6"/>
        <v>4</v>
      </c>
      <c r="AD20" s="93">
        <f t="shared" si="3"/>
      </c>
      <c r="AE20" s="64"/>
      <c r="AF20" s="44">
        <v>10</v>
      </c>
      <c r="AG20" s="65" t="str">
        <f t="shared" si="7"/>
        <v>Лукашова К</v>
      </c>
      <c r="AH20" s="122">
        <v>4</v>
      </c>
      <c r="AI20" s="115">
        <f t="shared" si="8"/>
        <v>80</v>
      </c>
      <c r="AJ20" s="56" t="str">
        <f t="shared" si="9"/>
        <v>хор</v>
      </c>
      <c r="AK20" s="5"/>
      <c r="AL20" s="5"/>
      <c r="AM20" s="5"/>
      <c r="AN20" s="6"/>
    </row>
    <row r="21" spans="1:40" ht="12.75">
      <c r="A21" s="36">
        <v>11</v>
      </c>
      <c r="B21" s="121" t="s">
        <v>78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  <c r="O21" s="2"/>
      <c r="P21" s="2"/>
      <c r="Q21" s="2"/>
      <c r="R21" s="2"/>
      <c r="S21" s="2"/>
      <c r="T21" s="2"/>
      <c r="U21" s="2"/>
      <c r="V21" s="58"/>
      <c r="W21" s="54">
        <f t="shared" si="0"/>
        <v>12</v>
      </c>
      <c r="X21" s="3">
        <f t="shared" si="4"/>
        <v>10</v>
      </c>
      <c r="Y21" s="42">
        <f t="shared" si="5"/>
        <v>80</v>
      </c>
      <c r="Z21" s="42">
        <f t="shared" si="1"/>
        <v>83</v>
      </c>
      <c r="AA21" s="32">
        <f t="shared" si="2"/>
        <v>2</v>
      </c>
      <c r="AB21" s="2">
        <v>4</v>
      </c>
      <c r="AC21" s="100">
        <f t="shared" si="6"/>
        <v>4</v>
      </c>
      <c r="AD21" s="93">
        <f t="shared" si="3"/>
      </c>
      <c r="AE21" s="64"/>
      <c r="AF21" s="44">
        <v>11</v>
      </c>
      <c r="AG21" s="65" t="str">
        <f t="shared" si="7"/>
        <v>Макарова А</v>
      </c>
      <c r="AH21" s="122">
        <v>4</v>
      </c>
      <c r="AI21" s="115">
        <f t="shared" si="8"/>
        <v>80</v>
      </c>
      <c r="AJ21" s="56" t="str">
        <f t="shared" si="9"/>
        <v>хор</v>
      </c>
      <c r="AK21" s="5"/>
      <c r="AL21" s="5"/>
      <c r="AM21" s="5"/>
      <c r="AN21" s="6"/>
    </row>
    <row r="22" spans="1:40" ht="12.75">
      <c r="A22" s="36">
        <v>12</v>
      </c>
      <c r="B22" s="121" t="s">
        <v>79</v>
      </c>
      <c r="C22" s="29">
        <v>1</v>
      </c>
      <c r="D22" s="2">
        <v>1</v>
      </c>
      <c r="E22" s="2">
        <v>1</v>
      </c>
      <c r="F22" s="2">
        <v>0</v>
      </c>
      <c r="G22" s="34">
        <v>1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58"/>
      <c r="W22" s="54">
        <f t="shared" si="0"/>
        <v>12</v>
      </c>
      <c r="X22" s="3">
        <f t="shared" si="4"/>
        <v>10</v>
      </c>
      <c r="Y22" s="42">
        <f t="shared" si="5"/>
        <v>90</v>
      </c>
      <c r="Z22" s="42">
        <f t="shared" si="1"/>
        <v>83</v>
      </c>
      <c r="AA22" s="32">
        <f t="shared" si="2"/>
        <v>2</v>
      </c>
      <c r="AB22" s="2">
        <v>4</v>
      </c>
      <c r="AC22" s="100">
        <f t="shared" si="6"/>
        <v>4</v>
      </c>
      <c r="AD22" s="93">
        <f t="shared" si="3"/>
      </c>
      <c r="AE22" s="64"/>
      <c r="AF22" s="44">
        <v>12</v>
      </c>
      <c r="AG22" s="65" t="str">
        <f t="shared" si="7"/>
        <v>Маленкова П</v>
      </c>
      <c r="AH22" s="122">
        <v>4.5</v>
      </c>
      <c r="AI22" s="115">
        <f t="shared" si="8"/>
        <v>90</v>
      </c>
      <c r="AJ22" s="56" t="str">
        <f t="shared" si="9"/>
        <v>хор</v>
      </c>
      <c r="AK22" s="68" t="s">
        <v>61</v>
      </c>
      <c r="AL22" s="22">
        <f>IF(AH46=0,"",(AH48/AH46)*20)</f>
        <v>32318.800000000003</v>
      </c>
      <c r="AM22" s="5"/>
      <c r="AN22" s="6"/>
    </row>
    <row r="23" spans="1:40" ht="12.75">
      <c r="A23" s="36">
        <v>13</v>
      </c>
      <c r="B23" s="121" t="s">
        <v>80</v>
      </c>
      <c r="C23" s="29">
        <v>1</v>
      </c>
      <c r="D23" s="2">
        <v>1</v>
      </c>
      <c r="E23" s="2">
        <v>1</v>
      </c>
      <c r="F23" s="2">
        <v>0</v>
      </c>
      <c r="G23" s="34">
        <v>1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1</v>
      </c>
      <c r="N23" s="2">
        <v>0</v>
      </c>
      <c r="O23" s="2"/>
      <c r="P23" s="2"/>
      <c r="Q23" s="2"/>
      <c r="R23" s="2"/>
      <c r="S23" s="2"/>
      <c r="T23" s="2"/>
      <c r="U23" s="2"/>
      <c r="V23" s="58"/>
      <c r="W23" s="54">
        <f t="shared" si="0"/>
        <v>12</v>
      </c>
      <c r="X23" s="3">
        <f t="shared" si="4"/>
        <v>9</v>
      </c>
      <c r="Y23" s="42">
        <f t="shared" si="5"/>
        <v>80</v>
      </c>
      <c r="Z23" s="42">
        <f t="shared" si="1"/>
        <v>75</v>
      </c>
      <c r="AA23" s="32">
        <f t="shared" si="2"/>
        <v>3</v>
      </c>
      <c r="AB23" s="2">
        <v>4</v>
      </c>
      <c r="AC23" s="100">
        <f t="shared" si="6"/>
        <v>4</v>
      </c>
      <c r="AD23" s="93">
        <f t="shared" si="3"/>
      </c>
      <c r="AE23" s="64"/>
      <c r="AF23" s="44">
        <v>13</v>
      </c>
      <c r="AG23" s="65" t="str">
        <f t="shared" si="7"/>
        <v>Мамедов Т</v>
      </c>
      <c r="AH23" s="122">
        <v>4</v>
      </c>
      <c r="AI23" s="115">
        <f t="shared" si="8"/>
        <v>80</v>
      </c>
      <c r="AJ23" s="56" t="str">
        <f t="shared" si="9"/>
        <v>хор</v>
      </c>
      <c r="AK23" s="68" t="s">
        <v>29</v>
      </c>
      <c r="AL23" s="22">
        <f>IF(AH46=0,"  ",(AH47*100)/AH46)</f>
        <v>92</v>
      </c>
      <c r="AM23" s="5"/>
      <c r="AN23" s="6"/>
    </row>
    <row r="24" spans="1:40" ht="12.75">
      <c r="A24" s="36">
        <v>14</v>
      </c>
      <c r="B24" s="121" t="s">
        <v>81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1</v>
      </c>
      <c r="K24" s="2">
        <v>0</v>
      </c>
      <c r="L24" s="2">
        <v>1</v>
      </c>
      <c r="M24" s="2">
        <v>1</v>
      </c>
      <c r="N24" s="2">
        <v>1</v>
      </c>
      <c r="O24" s="2"/>
      <c r="P24" s="2"/>
      <c r="Q24" s="2"/>
      <c r="R24" s="2"/>
      <c r="S24" s="2"/>
      <c r="T24" s="2"/>
      <c r="U24" s="2"/>
      <c r="V24" s="58"/>
      <c r="W24" s="54">
        <f t="shared" si="0"/>
        <v>12</v>
      </c>
      <c r="X24" s="3">
        <f t="shared" si="4"/>
        <v>10</v>
      </c>
      <c r="Y24" s="42">
        <f t="shared" si="5"/>
        <v>80</v>
      </c>
      <c r="Z24" s="42">
        <f t="shared" si="1"/>
        <v>83</v>
      </c>
      <c r="AA24" s="32">
        <f t="shared" si="2"/>
        <v>2</v>
      </c>
      <c r="AB24" s="2">
        <v>4</v>
      </c>
      <c r="AC24" s="100">
        <f t="shared" si="6"/>
        <v>4</v>
      </c>
      <c r="AD24" s="93">
        <f t="shared" si="3"/>
      </c>
      <c r="AE24" s="64"/>
      <c r="AF24" s="44">
        <v>14</v>
      </c>
      <c r="AG24" s="65" t="str">
        <f t="shared" si="7"/>
        <v>Мовсесян А</v>
      </c>
      <c r="AH24" s="122">
        <v>4</v>
      </c>
      <c r="AI24" s="115">
        <f t="shared" si="8"/>
        <v>80</v>
      </c>
      <c r="AJ24" s="56" t="str">
        <f t="shared" si="9"/>
        <v>хор</v>
      </c>
      <c r="AK24" s="111" t="s">
        <v>40</v>
      </c>
      <c r="AL24" s="112">
        <f>IF(AH46=0,"  ",100-AL22)</f>
        <v>-32218.800000000003</v>
      </c>
      <c r="AM24" s="5"/>
      <c r="AN24" s="6"/>
    </row>
    <row r="25" spans="1:40" ht="12.75">
      <c r="A25" s="36">
        <v>15</v>
      </c>
      <c r="B25" s="121" t="s">
        <v>82</v>
      </c>
      <c r="C25" s="29">
        <v>1</v>
      </c>
      <c r="D25" s="2">
        <v>1</v>
      </c>
      <c r="E25" s="2">
        <v>1</v>
      </c>
      <c r="F25" s="2">
        <v>0</v>
      </c>
      <c r="G25" s="34">
        <v>1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1</v>
      </c>
      <c r="N25" s="2">
        <v>1</v>
      </c>
      <c r="O25" s="2"/>
      <c r="P25" s="2"/>
      <c r="Q25" s="2"/>
      <c r="R25" s="2"/>
      <c r="S25" s="2"/>
      <c r="T25" s="2"/>
      <c r="U25" s="2"/>
      <c r="V25" s="58"/>
      <c r="W25" s="54">
        <f t="shared" si="0"/>
        <v>12</v>
      </c>
      <c r="X25" s="3">
        <f t="shared" si="4"/>
        <v>10</v>
      </c>
      <c r="Y25" s="42">
        <f t="shared" si="5"/>
        <v>80</v>
      </c>
      <c r="Z25" s="42">
        <f t="shared" si="1"/>
        <v>83</v>
      </c>
      <c r="AA25" s="32">
        <f t="shared" si="2"/>
        <v>2</v>
      </c>
      <c r="AB25" s="2">
        <v>4</v>
      </c>
      <c r="AC25" s="100">
        <f t="shared" si="6"/>
        <v>4</v>
      </c>
      <c r="AD25" s="93">
        <f t="shared" si="3"/>
      </c>
      <c r="AE25" s="64"/>
      <c r="AF25" s="44">
        <v>15</v>
      </c>
      <c r="AG25" s="65" t="str">
        <f t="shared" si="7"/>
        <v>Парамонова Д</v>
      </c>
      <c r="AH25" s="122">
        <v>4</v>
      </c>
      <c r="AI25" s="115">
        <f t="shared" si="8"/>
        <v>80</v>
      </c>
      <c r="AJ25" s="56" t="str">
        <f t="shared" si="9"/>
        <v>хор</v>
      </c>
      <c r="AK25" s="68" t="s">
        <v>28</v>
      </c>
      <c r="AL25" s="22">
        <f>IF(SUM(AH11:AH45)=0,"",ROUND((COUNTIF(AH11:AH45,"&gt;=3")/COUNTIF(AH11:AH45,"&gt;0"))*100,0))</f>
        <v>100</v>
      </c>
      <c r="AM25" s="5"/>
      <c r="AN25" s="6"/>
    </row>
    <row r="26" spans="1:40" ht="12.75">
      <c r="A26" s="36">
        <v>16</v>
      </c>
      <c r="B26" s="121" t="s">
        <v>83</v>
      </c>
      <c r="C26" s="29">
        <v>1</v>
      </c>
      <c r="D26" s="2">
        <v>1</v>
      </c>
      <c r="E26" s="2">
        <v>1</v>
      </c>
      <c r="F26" s="2">
        <v>0</v>
      </c>
      <c r="G26" s="34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/>
      <c r="T26" s="2"/>
      <c r="U26" s="2"/>
      <c r="V26" s="58"/>
      <c r="W26" s="54">
        <f t="shared" si="0"/>
        <v>12</v>
      </c>
      <c r="X26" s="3">
        <f t="shared" si="4"/>
        <v>10</v>
      </c>
      <c r="Y26" s="42">
        <f t="shared" si="5"/>
        <v>80</v>
      </c>
      <c r="Z26" s="42">
        <f t="shared" si="1"/>
        <v>83</v>
      </c>
      <c r="AA26" s="32">
        <f t="shared" si="2"/>
        <v>2</v>
      </c>
      <c r="AB26" s="2">
        <v>4</v>
      </c>
      <c r="AC26" s="100">
        <f t="shared" si="6"/>
        <v>4</v>
      </c>
      <c r="AD26" s="93">
        <f t="shared" si="3"/>
      </c>
      <c r="AE26" s="64"/>
      <c r="AF26" s="44">
        <v>16</v>
      </c>
      <c r="AG26" s="65" t="str">
        <f t="shared" si="7"/>
        <v>Поклонская А</v>
      </c>
      <c r="AH26" s="122">
        <v>4</v>
      </c>
      <c r="AI26" s="115">
        <f t="shared" si="8"/>
        <v>80</v>
      </c>
      <c r="AJ26" s="56" t="str">
        <f t="shared" si="9"/>
        <v>хор</v>
      </c>
      <c r="AK26" s="5"/>
      <c r="AL26" s="5"/>
      <c r="AM26" s="5"/>
      <c r="AN26" s="6"/>
    </row>
    <row r="27" spans="1:40" ht="12.75">
      <c r="A27" s="36">
        <v>17</v>
      </c>
      <c r="B27" s="121" t="s">
        <v>84</v>
      </c>
      <c r="C27" s="29">
        <v>1</v>
      </c>
      <c r="D27" s="2">
        <v>1</v>
      </c>
      <c r="E27" s="2">
        <v>1</v>
      </c>
      <c r="F27" s="2">
        <v>0</v>
      </c>
      <c r="G27" s="34">
        <v>1</v>
      </c>
      <c r="H27" s="2">
        <v>1</v>
      </c>
      <c r="I27" s="2">
        <v>1</v>
      </c>
      <c r="J27" s="2">
        <v>1</v>
      </c>
      <c r="K27" s="2">
        <v>0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/>
      <c r="T27" s="2"/>
      <c r="U27" s="2"/>
      <c r="V27" s="58"/>
      <c r="W27" s="54">
        <f t="shared" si="0"/>
        <v>12</v>
      </c>
      <c r="X27" s="3">
        <f t="shared" si="4"/>
        <v>10</v>
      </c>
      <c r="Y27" s="42">
        <f t="shared" si="5"/>
        <v>80</v>
      </c>
      <c r="Z27" s="42">
        <f t="shared" si="1"/>
        <v>83</v>
      </c>
      <c r="AA27" s="32">
        <f t="shared" si="2"/>
        <v>2</v>
      </c>
      <c r="AB27" s="2">
        <v>4</v>
      </c>
      <c r="AC27" s="100">
        <f t="shared" si="6"/>
        <v>4</v>
      </c>
      <c r="AD27" s="93">
        <f t="shared" si="3"/>
      </c>
      <c r="AE27" s="64"/>
      <c r="AF27" s="44">
        <v>17</v>
      </c>
      <c r="AG27" s="65" t="str">
        <f t="shared" si="7"/>
        <v>Путилина В</v>
      </c>
      <c r="AH27" s="122">
        <v>4</v>
      </c>
      <c r="AI27" s="115">
        <f t="shared" si="8"/>
        <v>80</v>
      </c>
      <c r="AJ27" s="56" t="str">
        <f t="shared" si="9"/>
        <v>хор</v>
      </c>
      <c r="AK27" s="5"/>
      <c r="AL27" s="5"/>
      <c r="AM27" s="5"/>
      <c r="AN27" s="77"/>
    </row>
    <row r="28" spans="1:40" ht="12.75">
      <c r="A28" s="36">
        <v>18</v>
      </c>
      <c r="B28" s="121" t="s">
        <v>85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/>
      <c r="P28" s="2"/>
      <c r="Q28" s="2"/>
      <c r="R28" s="2"/>
      <c r="S28" s="2"/>
      <c r="T28" s="2"/>
      <c r="U28" s="2"/>
      <c r="V28" s="58"/>
      <c r="W28" s="54">
        <f t="shared" si="0"/>
        <v>12</v>
      </c>
      <c r="X28" s="3">
        <f t="shared" si="4"/>
        <v>10</v>
      </c>
      <c r="Y28" s="42">
        <f t="shared" si="5"/>
        <v>80</v>
      </c>
      <c r="Z28" s="42">
        <f t="shared" si="1"/>
        <v>83</v>
      </c>
      <c r="AA28" s="32">
        <f t="shared" si="2"/>
        <v>2</v>
      </c>
      <c r="AB28" s="2">
        <v>4</v>
      </c>
      <c r="AC28" s="100">
        <f t="shared" si="6"/>
        <v>4</v>
      </c>
      <c r="AD28" s="93">
        <f t="shared" si="3"/>
      </c>
      <c r="AE28" s="64"/>
      <c r="AF28" s="44">
        <v>18</v>
      </c>
      <c r="AG28" s="65" t="str">
        <f t="shared" si="7"/>
        <v>Росиненкова Т</v>
      </c>
      <c r="AH28" s="122">
        <v>4</v>
      </c>
      <c r="AI28" s="115">
        <f t="shared" si="8"/>
        <v>80</v>
      </c>
      <c r="AJ28" s="56" t="str">
        <f t="shared" si="9"/>
        <v>хор</v>
      </c>
      <c r="AK28" s="5"/>
      <c r="AL28" s="5"/>
      <c r="AM28" s="5"/>
      <c r="AN28" s="6"/>
    </row>
    <row r="29" spans="1:40" ht="12.75">
      <c r="A29" s="36">
        <v>19</v>
      </c>
      <c r="B29" s="51" t="s">
        <v>86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0</v>
      </c>
      <c r="K29" s="2">
        <v>0</v>
      </c>
      <c r="L29" s="2">
        <v>1</v>
      </c>
      <c r="M29" s="2">
        <v>1</v>
      </c>
      <c r="N29" s="2">
        <v>1</v>
      </c>
      <c r="O29" s="2"/>
      <c r="P29" s="2"/>
      <c r="Q29" s="2"/>
      <c r="R29" s="2"/>
      <c r="S29" s="2"/>
      <c r="T29" s="2"/>
      <c r="U29" s="2"/>
      <c r="V29" s="58"/>
      <c r="W29" s="54">
        <f t="shared" si="0"/>
        <v>12</v>
      </c>
      <c r="X29" s="3">
        <f t="shared" si="4"/>
        <v>10</v>
      </c>
      <c r="Y29" s="42">
        <f t="shared" si="5"/>
        <v>90</v>
      </c>
      <c r="Z29" s="42">
        <f t="shared" si="1"/>
        <v>83</v>
      </c>
      <c r="AA29" s="32">
        <f t="shared" si="2"/>
        <v>2</v>
      </c>
      <c r="AB29" s="2">
        <v>4</v>
      </c>
      <c r="AC29" s="100">
        <f t="shared" si="6"/>
        <v>4</v>
      </c>
      <c r="AD29" s="93">
        <f t="shared" si="3"/>
      </c>
      <c r="AE29" s="64"/>
      <c r="AF29" s="44">
        <v>19</v>
      </c>
      <c r="AG29" s="65" t="str">
        <f t="shared" si="7"/>
        <v>Русу Т</v>
      </c>
      <c r="AH29" s="2">
        <v>4.5</v>
      </c>
      <c r="AI29" s="115">
        <f t="shared" si="8"/>
        <v>90</v>
      </c>
      <c r="AJ29" s="56" t="str">
        <f t="shared" si="9"/>
        <v>хор</v>
      </c>
      <c r="AK29" s="5"/>
      <c r="AL29" s="5"/>
      <c r="AM29" s="5"/>
      <c r="AN29" s="6"/>
    </row>
    <row r="30" spans="1:40" ht="12.75">
      <c r="A30" s="36">
        <v>20</v>
      </c>
      <c r="B30" s="51" t="s">
        <v>87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1</v>
      </c>
      <c r="N30" s="2">
        <v>0</v>
      </c>
      <c r="O30" s="2"/>
      <c r="P30" s="2"/>
      <c r="Q30" s="2"/>
      <c r="R30" s="2"/>
      <c r="S30" s="2"/>
      <c r="T30" s="2"/>
      <c r="U30" s="2"/>
      <c r="V30" s="50"/>
      <c r="W30" s="54">
        <f t="shared" si="0"/>
        <v>12</v>
      </c>
      <c r="X30" s="3">
        <f t="shared" si="4"/>
        <v>9</v>
      </c>
      <c r="Y30" s="42">
        <f t="shared" si="5"/>
        <v>80</v>
      </c>
      <c r="Z30" s="42">
        <f t="shared" si="1"/>
        <v>75</v>
      </c>
      <c r="AA30" s="32">
        <f t="shared" si="2"/>
        <v>3</v>
      </c>
      <c r="AB30" s="2">
        <v>4</v>
      </c>
      <c r="AC30" s="100">
        <f t="shared" si="6"/>
        <v>4</v>
      </c>
      <c r="AD30" s="93">
        <f t="shared" si="3"/>
      </c>
      <c r="AE30" s="64"/>
      <c r="AF30" s="44">
        <v>20</v>
      </c>
      <c r="AG30" s="65" t="str">
        <f t="shared" si="7"/>
        <v>Самохвалова Е</v>
      </c>
      <c r="AH30" s="2">
        <v>4</v>
      </c>
      <c r="AI30" s="115">
        <f t="shared" si="8"/>
        <v>80</v>
      </c>
      <c r="AJ30" s="56" t="str">
        <f t="shared" si="9"/>
        <v>хор</v>
      </c>
      <c r="AK30" s="5"/>
      <c r="AL30" s="5"/>
      <c r="AM30" s="5"/>
      <c r="AN30" s="6"/>
    </row>
    <row r="31" spans="1:40" ht="12.75">
      <c r="A31" s="36">
        <v>21</v>
      </c>
      <c r="B31" s="51" t="s">
        <v>88</v>
      </c>
      <c r="C31" s="2">
        <v>1</v>
      </c>
      <c r="D31" s="48">
        <v>1</v>
      </c>
      <c r="E31" s="48">
        <v>1</v>
      </c>
      <c r="F31" s="48">
        <v>1</v>
      </c>
      <c r="G31" s="49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0</v>
      </c>
      <c r="O31" s="2"/>
      <c r="P31" s="2"/>
      <c r="Q31" s="2"/>
      <c r="R31" s="2"/>
      <c r="S31" s="2"/>
      <c r="T31" s="2"/>
      <c r="U31" s="2"/>
      <c r="V31" s="50"/>
      <c r="W31" s="54">
        <f t="shared" si="0"/>
        <v>12</v>
      </c>
      <c r="X31" s="3">
        <f t="shared" si="4"/>
        <v>11</v>
      </c>
      <c r="Y31" s="42">
        <f t="shared" si="5"/>
        <v>100</v>
      </c>
      <c r="Z31" s="42">
        <f t="shared" si="1"/>
        <v>92</v>
      </c>
      <c r="AA31" s="32">
        <f t="shared" si="2"/>
        <v>1</v>
      </c>
      <c r="AB31" s="2">
        <v>5</v>
      </c>
      <c r="AC31" s="100">
        <f t="shared" si="6"/>
        <v>5</v>
      </c>
      <c r="AD31" s="93">
        <f t="shared" si="3"/>
      </c>
      <c r="AE31" s="64"/>
      <c r="AF31" s="44">
        <v>21</v>
      </c>
      <c r="AG31" s="65" t="str">
        <f t="shared" si="7"/>
        <v>Сухов А</v>
      </c>
      <c r="AH31" s="2">
        <v>5</v>
      </c>
      <c r="AI31" s="115">
        <f t="shared" si="8"/>
        <v>100</v>
      </c>
      <c r="AJ31" s="56" t="str">
        <f t="shared" si="9"/>
        <v>отл</v>
      </c>
      <c r="AK31" s="5"/>
      <c r="AL31" s="5"/>
      <c r="AM31" s="5"/>
      <c r="AN31" s="6"/>
    </row>
    <row r="32" spans="1:40" ht="12.75">
      <c r="A32" s="36">
        <v>22</v>
      </c>
      <c r="B32" s="51" t="s">
        <v>89</v>
      </c>
      <c r="C32" s="2">
        <v>1</v>
      </c>
      <c r="D32" s="48">
        <v>1</v>
      </c>
      <c r="E32" s="48">
        <v>1</v>
      </c>
      <c r="F32" s="48">
        <v>0</v>
      </c>
      <c r="G32" s="49">
        <v>1</v>
      </c>
      <c r="H32" s="2">
        <v>1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/>
      <c r="T32" s="2"/>
      <c r="U32" s="2"/>
      <c r="V32" s="50"/>
      <c r="W32" s="54">
        <f t="shared" si="0"/>
        <v>12</v>
      </c>
      <c r="X32" s="3">
        <f t="shared" si="4"/>
        <v>10</v>
      </c>
      <c r="Y32" s="42">
        <f t="shared" si="5"/>
        <v>80</v>
      </c>
      <c r="Z32" s="42">
        <f t="shared" si="1"/>
        <v>83</v>
      </c>
      <c r="AA32" s="32">
        <f t="shared" si="2"/>
        <v>2</v>
      </c>
      <c r="AB32" s="2">
        <v>4</v>
      </c>
      <c r="AC32" s="100">
        <f t="shared" si="6"/>
        <v>4</v>
      </c>
      <c r="AD32" s="93">
        <f t="shared" si="3"/>
      </c>
      <c r="AE32" s="64"/>
      <c r="AF32" s="44">
        <v>22</v>
      </c>
      <c r="AG32" s="65" t="str">
        <f t="shared" si="7"/>
        <v>Ушакова Н</v>
      </c>
      <c r="AH32" s="2">
        <v>4</v>
      </c>
      <c r="AI32" s="115">
        <f t="shared" si="8"/>
        <v>80</v>
      </c>
      <c r="AJ32" s="56" t="str">
        <f t="shared" si="9"/>
        <v>хор</v>
      </c>
      <c r="AK32" s="5"/>
      <c r="AL32" s="5"/>
      <c r="AM32" s="5"/>
      <c r="AN32" s="6"/>
    </row>
    <row r="33" spans="1:40" ht="12.75">
      <c r="A33" s="36">
        <v>23</v>
      </c>
      <c r="B33" s="51" t="s">
        <v>90</v>
      </c>
      <c r="C33" s="2">
        <v>1</v>
      </c>
      <c r="D33" s="48">
        <v>1</v>
      </c>
      <c r="E33" s="48">
        <v>1</v>
      </c>
      <c r="F33" s="48">
        <v>1</v>
      </c>
      <c r="G33" s="49">
        <v>1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  <c r="M33" s="2">
        <v>0</v>
      </c>
      <c r="N33" s="2">
        <v>1</v>
      </c>
      <c r="O33" s="2"/>
      <c r="P33" s="2"/>
      <c r="Q33" s="2"/>
      <c r="R33" s="2"/>
      <c r="S33" s="2"/>
      <c r="T33" s="2"/>
      <c r="U33" s="2"/>
      <c r="V33" s="50"/>
      <c r="W33" s="54">
        <f t="shared" si="0"/>
        <v>12</v>
      </c>
      <c r="X33" s="3">
        <f t="shared" si="4"/>
        <v>10</v>
      </c>
      <c r="Y33" s="42">
        <f t="shared" si="5"/>
        <v>80</v>
      </c>
      <c r="Z33" s="42">
        <f t="shared" si="1"/>
        <v>83</v>
      </c>
      <c r="AA33" s="32">
        <f t="shared" si="2"/>
        <v>2</v>
      </c>
      <c r="AB33" s="2">
        <v>3</v>
      </c>
      <c r="AC33" s="100">
        <f t="shared" si="6"/>
        <v>4</v>
      </c>
      <c r="AD33" s="93">
        <f t="shared" si="3"/>
        <v>1</v>
      </c>
      <c r="AE33" s="64"/>
      <c r="AF33" s="44">
        <v>23</v>
      </c>
      <c r="AG33" s="65" t="str">
        <f t="shared" si="7"/>
        <v>Фарзиева Г</v>
      </c>
      <c r="AH33" s="2">
        <v>4</v>
      </c>
      <c r="AI33" s="115">
        <f t="shared" si="8"/>
        <v>80</v>
      </c>
      <c r="AJ33" s="56" t="str">
        <f t="shared" si="9"/>
        <v>хор</v>
      </c>
      <c r="AK33" s="5"/>
      <c r="AL33" s="5"/>
      <c r="AM33" s="5"/>
      <c r="AN33" s="6"/>
    </row>
    <row r="34" spans="1:40" ht="12.75">
      <c r="A34" s="36">
        <v>24</v>
      </c>
      <c r="B34" s="51" t="s">
        <v>91</v>
      </c>
      <c r="C34" s="2">
        <v>1</v>
      </c>
      <c r="D34" s="48">
        <v>1</v>
      </c>
      <c r="E34" s="48">
        <v>1</v>
      </c>
      <c r="F34" s="48">
        <v>1</v>
      </c>
      <c r="G34" s="49">
        <v>1</v>
      </c>
      <c r="H34" s="2">
        <v>1</v>
      </c>
      <c r="I34" s="2">
        <v>1</v>
      </c>
      <c r="J34" s="2">
        <v>0</v>
      </c>
      <c r="K34" s="2">
        <v>0</v>
      </c>
      <c r="L34" s="2">
        <v>1</v>
      </c>
      <c r="M34" s="2">
        <v>1</v>
      </c>
      <c r="N34" s="2">
        <v>1</v>
      </c>
      <c r="O34" s="2"/>
      <c r="P34" s="2"/>
      <c r="Q34" s="2"/>
      <c r="R34" s="2"/>
      <c r="S34" s="2"/>
      <c r="T34" s="2"/>
      <c r="U34" s="2"/>
      <c r="V34" s="50"/>
      <c r="W34" s="54">
        <f t="shared" si="0"/>
        <v>12</v>
      </c>
      <c r="X34" s="3">
        <f t="shared" si="4"/>
        <v>10</v>
      </c>
      <c r="Y34" s="42">
        <f t="shared" si="5"/>
        <v>80</v>
      </c>
      <c r="Z34" s="42">
        <f t="shared" si="1"/>
        <v>83</v>
      </c>
      <c r="AA34" s="32">
        <f t="shared" si="2"/>
        <v>2</v>
      </c>
      <c r="AB34" s="2">
        <v>4</v>
      </c>
      <c r="AC34" s="100">
        <f t="shared" si="6"/>
        <v>4</v>
      </c>
      <c r="AD34" s="93">
        <f t="shared" si="3"/>
      </c>
      <c r="AE34" s="64"/>
      <c r="AF34" s="44">
        <v>24</v>
      </c>
      <c r="AG34" s="65" t="str">
        <f t="shared" si="7"/>
        <v>Хмелинская Е</v>
      </c>
      <c r="AH34" s="2">
        <v>4</v>
      </c>
      <c r="AI34" s="115">
        <f t="shared" si="8"/>
        <v>80</v>
      </c>
      <c r="AJ34" s="56" t="str">
        <f t="shared" si="9"/>
        <v>хор</v>
      </c>
      <c r="AK34" s="5"/>
      <c r="AL34" s="5"/>
      <c r="AM34" s="5"/>
      <c r="AN34" s="6"/>
    </row>
    <row r="35" spans="1:40" ht="12.75">
      <c r="A35" s="36">
        <v>25</v>
      </c>
      <c r="B35" s="51" t="s">
        <v>92</v>
      </c>
      <c r="C35" s="2">
        <v>1</v>
      </c>
      <c r="D35" s="48">
        <v>1</v>
      </c>
      <c r="E35" s="48">
        <v>1</v>
      </c>
      <c r="F35" s="48">
        <v>1</v>
      </c>
      <c r="G35" s="49">
        <v>1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1</v>
      </c>
      <c r="O35" s="2"/>
      <c r="P35" s="2"/>
      <c r="Q35" s="2"/>
      <c r="R35" s="2"/>
      <c r="S35" s="2"/>
      <c r="T35" s="2"/>
      <c r="U35" s="2"/>
      <c r="V35" s="50"/>
      <c r="W35" s="54">
        <f t="shared" si="0"/>
        <v>12</v>
      </c>
      <c r="X35" s="3">
        <f t="shared" si="4"/>
        <v>10</v>
      </c>
      <c r="Y35" s="42">
        <f t="shared" si="5"/>
        <v>60</v>
      </c>
      <c r="Z35" s="42">
        <f t="shared" si="1"/>
        <v>83</v>
      </c>
      <c r="AA35" s="32">
        <f t="shared" si="2"/>
        <v>2</v>
      </c>
      <c r="AB35" s="2">
        <v>4</v>
      </c>
      <c r="AC35" s="100">
        <f t="shared" si="6"/>
        <v>4</v>
      </c>
      <c r="AD35" s="93">
        <f t="shared" si="3"/>
        <v>1</v>
      </c>
      <c r="AE35" s="64"/>
      <c r="AF35" s="44">
        <v>25</v>
      </c>
      <c r="AG35" s="65" t="str">
        <f t="shared" si="7"/>
        <v>Ягупец Е</v>
      </c>
      <c r="AH35" s="2">
        <v>3</v>
      </c>
      <c r="AI35" s="115">
        <f t="shared" si="8"/>
        <v>60</v>
      </c>
      <c r="AJ35" s="56" t="str">
        <f t="shared" si="9"/>
        <v> </v>
      </c>
      <c r="AK35" s="5"/>
      <c r="AL35" s="5"/>
      <c r="AM35" s="5"/>
      <c r="AN35" s="6"/>
    </row>
    <row r="36" spans="1:40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12</v>
      </c>
      <c r="X36" s="3">
        <f t="shared" si="4"/>
        <v>0</v>
      </c>
      <c r="Y36" s="42">
        <f t="shared" si="5"/>
      </c>
      <c r="Z36" s="42">
        <f t="shared" si="1"/>
        <v>0</v>
      </c>
      <c r="AA36" s="32">
        <f t="shared" si="2"/>
        <v>0</v>
      </c>
      <c r="AB36" s="2"/>
      <c r="AC36" s="100">
        <f t="shared" si="6"/>
      </c>
      <c r="AD36" s="93">
        <f t="shared" si="3"/>
      </c>
      <c r="AE36" s="64"/>
      <c r="AF36" s="44">
        <v>26</v>
      </c>
      <c r="AG36" s="65">
        <f t="shared" si="7"/>
        <v>0</v>
      </c>
      <c r="AH36" s="2"/>
      <c r="AI36" s="115">
        <f t="shared" si="8"/>
      </c>
      <c r="AJ36" s="56">
        <f t="shared" si="9"/>
      </c>
      <c r="AK36" s="5"/>
      <c r="AL36" s="5"/>
      <c r="AM36" s="5"/>
      <c r="AN36" s="6"/>
    </row>
    <row r="37" spans="1:40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12</v>
      </c>
      <c r="X37" s="3">
        <f t="shared" si="4"/>
        <v>0</v>
      </c>
      <c r="Y37" s="42">
        <f t="shared" si="5"/>
      </c>
      <c r="Z37" s="42">
        <f t="shared" si="1"/>
        <v>0</v>
      </c>
      <c r="AA37" s="32">
        <f t="shared" si="2"/>
        <v>0</v>
      </c>
      <c r="AB37" s="2"/>
      <c r="AC37" s="100">
        <f t="shared" si="6"/>
      </c>
      <c r="AD37" s="93">
        <f t="shared" si="3"/>
      </c>
      <c r="AE37" s="64"/>
      <c r="AF37" s="44">
        <v>27</v>
      </c>
      <c r="AG37" s="65">
        <f t="shared" si="7"/>
        <v>0</v>
      </c>
      <c r="AH37" s="2"/>
      <c r="AI37" s="115">
        <f t="shared" si="8"/>
      </c>
      <c r="AJ37" s="56">
        <f t="shared" si="9"/>
      </c>
      <c r="AK37" s="5"/>
      <c r="AL37" s="5"/>
      <c r="AM37" s="5"/>
      <c r="AN37" s="6"/>
    </row>
    <row r="38" spans="1:40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12</v>
      </c>
      <c r="X38" s="3">
        <f t="shared" si="4"/>
        <v>0</v>
      </c>
      <c r="Y38" s="42">
        <f t="shared" si="5"/>
      </c>
      <c r="Z38" s="42">
        <f t="shared" si="1"/>
        <v>0</v>
      </c>
      <c r="AA38" s="32">
        <f t="shared" si="2"/>
        <v>0</v>
      </c>
      <c r="AB38" s="2"/>
      <c r="AC38" s="100">
        <f t="shared" si="6"/>
      </c>
      <c r="AD38" s="93">
        <f t="shared" si="3"/>
      </c>
      <c r="AE38" s="64"/>
      <c r="AF38" s="44">
        <v>28</v>
      </c>
      <c r="AG38" s="65">
        <f t="shared" si="7"/>
        <v>0</v>
      </c>
      <c r="AH38" s="2"/>
      <c r="AI38" s="115">
        <f t="shared" si="8"/>
      </c>
      <c r="AJ38" s="56">
        <f t="shared" si="9"/>
      </c>
      <c r="AK38" s="5"/>
      <c r="AL38" s="5"/>
      <c r="AM38" s="5"/>
      <c r="AN38" s="6"/>
    </row>
    <row r="39" spans="1:40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12</v>
      </c>
      <c r="X39" s="3">
        <f t="shared" si="4"/>
        <v>0</v>
      </c>
      <c r="Y39" s="42">
        <f t="shared" si="5"/>
      </c>
      <c r="Z39" s="42">
        <f t="shared" si="1"/>
        <v>0</v>
      </c>
      <c r="AA39" s="32">
        <f t="shared" si="2"/>
        <v>0</v>
      </c>
      <c r="AB39" s="2"/>
      <c r="AC39" s="100">
        <f t="shared" si="6"/>
      </c>
      <c r="AD39" s="93">
        <f t="shared" si="3"/>
      </c>
      <c r="AE39" s="64"/>
      <c r="AF39" s="44">
        <v>29</v>
      </c>
      <c r="AG39" s="65">
        <f t="shared" si="7"/>
        <v>0</v>
      </c>
      <c r="AH39" s="2"/>
      <c r="AI39" s="115">
        <f t="shared" si="8"/>
      </c>
      <c r="AJ39" s="56">
        <f t="shared" si="9"/>
      </c>
      <c r="AK39" s="5"/>
      <c r="AL39" s="5"/>
      <c r="AM39" s="5"/>
      <c r="AN39" s="6"/>
    </row>
    <row r="40" spans="1:40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12</v>
      </c>
      <c r="X40" s="3">
        <f t="shared" si="4"/>
        <v>0</v>
      </c>
      <c r="Y40" s="42">
        <f t="shared" si="5"/>
      </c>
      <c r="Z40" s="42">
        <f t="shared" si="1"/>
        <v>0</v>
      </c>
      <c r="AA40" s="32">
        <f t="shared" si="2"/>
        <v>0</v>
      </c>
      <c r="AB40" s="2"/>
      <c r="AC40" s="100">
        <f t="shared" si="6"/>
      </c>
      <c r="AD40" s="93">
        <f t="shared" si="3"/>
      </c>
      <c r="AE40" s="64"/>
      <c r="AF40" s="44">
        <v>30</v>
      </c>
      <c r="AG40" s="65">
        <f t="shared" si="7"/>
        <v>0</v>
      </c>
      <c r="AH40" s="2"/>
      <c r="AI40" s="115">
        <f t="shared" si="8"/>
      </c>
      <c r="AJ40" s="56">
        <f t="shared" si="9"/>
      </c>
      <c r="AK40" s="5"/>
      <c r="AL40" s="5"/>
      <c r="AM40" s="5"/>
      <c r="AN40" s="6"/>
    </row>
    <row r="41" spans="1:40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12</v>
      </c>
      <c r="X41" s="3">
        <f t="shared" si="4"/>
        <v>0</v>
      </c>
      <c r="Y41" s="42">
        <f t="shared" si="5"/>
      </c>
      <c r="Z41" s="42">
        <f t="shared" si="1"/>
        <v>0</v>
      </c>
      <c r="AA41" s="32">
        <f t="shared" si="2"/>
        <v>0</v>
      </c>
      <c r="AB41" s="2"/>
      <c r="AC41" s="100">
        <f t="shared" si="6"/>
      </c>
      <c r="AD41" s="93">
        <f t="shared" si="3"/>
      </c>
      <c r="AE41" s="64"/>
      <c r="AF41" s="44">
        <v>31</v>
      </c>
      <c r="AG41" s="65">
        <f t="shared" si="7"/>
        <v>0</v>
      </c>
      <c r="AH41" s="2"/>
      <c r="AI41" s="115">
        <f t="shared" si="8"/>
      </c>
      <c r="AJ41" s="56">
        <f t="shared" si="9"/>
      </c>
      <c r="AK41" s="5"/>
      <c r="AL41" s="5"/>
      <c r="AM41" s="5"/>
      <c r="AN41" s="6"/>
    </row>
    <row r="42" spans="1:40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12</v>
      </c>
      <c r="X42" s="3">
        <f t="shared" si="4"/>
        <v>0</v>
      </c>
      <c r="Y42" s="42">
        <f t="shared" si="5"/>
      </c>
      <c r="Z42" s="42">
        <f t="shared" si="1"/>
        <v>0</v>
      </c>
      <c r="AA42" s="32">
        <f t="shared" si="2"/>
        <v>0</v>
      </c>
      <c r="AB42" s="2"/>
      <c r="AC42" s="100">
        <f t="shared" si="6"/>
      </c>
      <c r="AD42" s="93">
        <f t="shared" si="3"/>
      </c>
      <c r="AE42" s="64"/>
      <c r="AF42" s="44">
        <v>32</v>
      </c>
      <c r="AG42" s="65">
        <f t="shared" si="7"/>
        <v>0</v>
      </c>
      <c r="AH42" s="2"/>
      <c r="AI42" s="115">
        <f t="shared" si="8"/>
      </c>
      <c r="AJ42" s="56">
        <f t="shared" si="9"/>
      </c>
      <c r="AK42" s="5"/>
      <c r="AL42" s="5"/>
      <c r="AM42" s="5"/>
      <c r="AN42" s="6"/>
    </row>
    <row r="43" spans="1:40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12</v>
      </c>
      <c r="X43" s="3">
        <f t="shared" si="4"/>
        <v>0</v>
      </c>
      <c r="Y43" s="42">
        <f t="shared" si="5"/>
      </c>
      <c r="Z43" s="42">
        <f t="shared" si="1"/>
        <v>0</v>
      </c>
      <c r="AA43" s="32">
        <f t="shared" si="2"/>
        <v>0</v>
      </c>
      <c r="AB43" s="2"/>
      <c r="AC43" s="100">
        <f t="shared" si="6"/>
      </c>
      <c r="AD43" s="93">
        <f t="shared" si="3"/>
      </c>
      <c r="AE43" s="64"/>
      <c r="AF43" s="44">
        <v>33</v>
      </c>
      <c r="AG43" s="65">
        <f t="shared" si="7"/>
        <v>0</v>
      </c>
      <c r="AH43" s="2"/>
      <c r="AI43" s="115">
        <f t="shared" si="8"/>
      </c>
      <c r="AJ43" s="56">
        <f t="shared" si="9"/>
      </c>
      <c r="AK43" s="5"/>
      <c r="AL43" s="5"/>
      <c r="AM43" s="5"/>
      <c r="AN43" s="6"/>
    </row>
    <row r="44" spans="1:40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12</v>
      </c>
      <c r="X44" s="3">
        <f t="shared" si="4"/>
        <v>0</v>
      </c>
      <c r="Y44" s="42">
        <f t="shared" si="5"/>
      </c>
      <c r="Z44" s="42">
        <f t="shared" si="1"/>
        <v>0</v>
      </c>
      <c r="AA44" s="32">
        <f t="shared" si="2"/>
        <v>0</v>
      </c>
      <c r="AB44" s="2"/>
      <c r="AC44" s="100">
        <f t="shared" si="6"/>
      </c>
      <c r="AD44" s="93">
        <f t="shared" si="3"/>
      </c>
      <c r="AE44" s="64"/>
      <c r="AF44" s="44">
        <v>34</v>
      </c>
      <c r="AG44" s="67">
        <f t="shared" si="7"/>
        <v>0</v>
      </c>
      <c r="AH44" s="48"/>
      <c r="AI44" s="115">
        <f t="shared" si="8"/>
      </c>
      <c r="AJ44" s="56">
        <f t="shared" si="9"/>
      </c>
      <c r="AK44" s="5"/>
      <c r="AL44" s="5"/>
      <c r="AM44" s="5"/>
      <c r="AN44" s="6"/>
    </row>
    <row r="45" spans="1:40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12</v>
      </c>
      <c r="X45" s="3">
        <f t="shared" si="4"/>
        <v>0</v>
      </c>
      <c r="Y45" s="42">
        <f t="shared" si="5"/>
      </c>
      <c r="Z45" s="42">
        <f t="shared" si="1"/>
        <v>0</v>
      </c>
      <c r="AA45" s="32">
        <f t="shared" si="2"/>
        <v>0</v>
      </c>
      <c r="AB45" s="2"/>
      <c r="AC45" s="100">
        <f t="shared" si="6"/>
      </c>
      <c r="AD45" s="93">
        <f t="shared" si="3"/>
      </c>
      <c r="AE45" s="64"/>
      <c r="AF45" s="94">
        <v>35</v>
      </c>
      <c r="AG45" s="66">
        <f t="shared" si="7"/>
        <v>0</v>
      </c>
      <c r="AH45" s="57"/>
      <c r="AI45" s="115">
        <f t="shared" si="8"/>
      </c>
      <c r="AJ45" s="56">
        <f t="shared" si="9"/>
      </c>
      <c r="AK45" s="5"/>
      <c r="AL45" s="5"/>
      <c r="AM45" s="5"/>
      <c r="AN45" s="6"/>
    </row>
    <row r="46" spans="1:40" ht="12.75">
      <c r="A46" s="199"/>
      <c r="B46" s="200"/>
      <c r="C46" s="135">
        <f>IF(OR($AB$48=0,C9=0),"",ROUND((SUM(C11:C45)/($AB$48*C9))*100,0))</f>
        <v>100</v>
      </c>
      <c r="D46" s="135">
        <f aca="true" t="shared" si="10" ref="D46:U46">IF(OR($AB$48=0,D9=0),"",ROUND((SUM(D11:D45)/($AB$48*D9))*100,0))</f>
        <v>100</v>
      </c>
      <c r="E46" s="135">
        <f t="shared" si="10"/>
        <v>100</v>
      </c>
      <c r="F46" s="135">
        <f t="shared" si="10"/>
        <v>52</v>
      </c>
      <c r="G46" s="135">
        <f t="shared" si="10"/>
        <v>100</v>
      </c>
      <c r="H46" s="135">
        <f t="shared" si="10"/>
        <v>96</v>
      </c>
      <c r="I46" s="135">
        <f t="shared" si="10"/>
        <v>96</v>
      </c>
      <c r="J46" s="135">
        <f t="shared" si="10"/>
        <v>56</v>
      </c>
      <c r="K46" s="135">
        <f t="shared" si="10"/>
        <v>4</v>
      </c>
      <c r="L46" s="135">
        <f t="shared" si="10"/>
        <v>96</v>
      </c>
      <c r="M46" s="135">
        <f t="shared" si="10"/>
        <v>88</v>
      </c>
      <c r="N46" s="135">
        <f t="shared" si="10"/>
        <v>76</v>
      </c>
      <c r="O46" s="135">
        <f t="shared" si="10"/>
      </c>
      <c r="P46" s="135">
        <f t="shared" si="10"/>
      </c>
      <c r="Q46" s="135">
        <f t="shared" si="10"/>
      </c>
      <c r="R46" s="135">
        <f t="shared" si="10"/>
      </c>
      <c r="S46" s="135">
        <f t="shared" si="10"/>
      </c>
      <c r="T46" s="135">
        <f t="shared" si="10"/>
      </c>
      <c r="U46" s="135">
        <f t="shared" si="10"/>
      </c>
      <c r="V46" s="135">
        <f>IF(OR($AB$48=0,V9=0),"",ROUND((SUM(V11:V45)/($AB$48*V9))*100,0))</f>
      </c>
      <c r="W46" s="177">
        <f>SUM(C9:V9)*COUNT(AB11:AB45)</f>
        <v>300</v>
      </c>
      <c r="X46" s="136">
        <f>SUM(X11:X45)</f>
        <v>241</v>
      </c>
      <c r="Y46" s="119"/>
      <c r="Z46" s="138"/>
      <c r="AA46" s="175">
        <f>SUM(AA11:AA45)</f>
        <v>59</v>
      </c>
      <c r="AB46" s="140">
        <f>SUM(AB11:AB45)</f>
        <v>98</v>
      </c>
      <c r="AC46" s="6"/>
      <c r="AD46" s="52"/>
      <c r="AE46" s="52"/>
      <c r="AF46" s="6"/>
      <c r="AG46" s="30" t="s">
        <v>11</v>
      </c>
      <c r="AH46" s="31">
        <f>COUNT(AH11:AH45)</f>
        <v>25</v>
      </c>
      <c r="AI46" s="43"/>
      <c r="AJ46" s="7"/>
      <c r="AK46" s="5"/>
      <c r="AL46" s="5"/>
      <c r="AM46" s="5"/>
      <c r="AN46" s="6"/>
    </row>
    <row r="47" spans="1:40" ht="13.5" thickBot="1">
      <c r="A47" s="201"/>
      <c r="B47" s="202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78"/>
      <c r="X47" s="137"/>
      <c r="Y47" s="120"/>
      <c r="Z47" s="139"/>
      <c r="AA47" s="176"/>
      <c r="AB47" s="141"/>
      <c r="AC47" s="6"/>
      <c r="AD47" s="40"/>
      <c r="AE47" s="60"/>
      <c r="AF47" s="6"/>
      <c r="AG47" s="8" t="s">
        <v>12</v>
      </c>
      <c r="AH47" s="10">
        <f>COUNTIF(AH11:AH45,"&gt;=4")</f>
        <v>23</v>
      </c>
      <c r="AI47" s="43"/>
      <c r="AJ47" s="7"/>
      <c r="AN47" s="46"/>
    </row>
    <row r="48" spans="1:40" ht="19.5" customHeight="1" thickBot="1">
      <c r="A48" s="13" t="s">
        <v>16</v>
      </c>
      <c r="B48" s="14">
        <f>IF(AB48=0,"",ROUND(((AB48-COUNTIF(AB11:AB45,"=2"))*100)/AB48,0))</f>
        <v>100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32" t="s">
        <v>24</v>
      </c>
      <c r="U48" s="133"/>
      <c r="V48" s="133"/>
      <c r="W48" s="133"/>
      <c r="X48" s="133"/>
      <c r="Y48" s="133"/>
      <c r="Z48" s="133"/>
      <c r="AA48" s="134"/>
      <c r="AB48" s="53">
        <f>COUNT(AB11:AB45)</f>
        <v>25</v>
      </c>
      <c r="AC48" s="5"/>
      <c r="AF48" s="38"/>
      <c r="AG48" s="9" t="s">
        <v>13</v>
      </c>
      <c r="AH48" s="11">
        <f>SUM(AH11:AH45)</f>
        <v>40398.5</v>
      </c>
      <c r="AI48" s="43"/>
      <c r="AN48" s="47"/>
    </row>
    <row r="49" spans="1:40" ht="15" customHeight="1" thickBot="1">
      <c r="A49" s="15" t="s">
        <v>3</v>
      </c>
      <c r="B49" s="16">
        <f>IF(W46=0,"",ROUND((X46*100)/W46,0))</f>
        <v>80</v>
      </c>
      <c r="C49" s="5"/>
      <c r="D49" s="5"/>
      <c r="E49" s="5"/>
      <c r="F49" s="5"/>
      <c r="G49" s="5"/>
      <c r="H49" s="5"/>
      <c r="I49" s="5"/>
      <c r="J49" s="179" t="s">
        <v>61</v>
      </c>
      <c r="K49" s="179"/>
      <c r="L49" s="179"/>
      <c r="M49" s="23">
        <f>AL22</f>
        <v>32318.800000000003</v>
      </c>
      <c r="N49" s="5"/>
      <c r="O49" s="5"/>
      <c r="P49" s="5"/>
      <c r="Q49" s="5"/>
      <c r="R49" s="5"/>
      <c r="S49" s="5"/>
      <c r="T49" s="172" t="s">
        <v>25</v>
      </c>
      <c r="U49" s="173"/>
      <c r="V49" s="173"/>
      <c r="W49" s="173"/>
      <c r="X49" s="173"/>
      <c r="Y49" s="173"/>
      <c r="Z49" s="173"/>
      <c r="AA49" s="174"/>
      <c r="AB49" s="21">
        <f>COUNTIF(AB11:AB45,"4")+COUNTIF(AB11:AB45,"5")</f>
        <v>22</v>
      </c>
      <c r="AC49" s="5"/>
      <c r="AN49" s="46"/>
    </row>
    <row r="50" spans="1:40" ht="15.75" customHeight="1">
      <c r="A50" s="15" t="s">
        <v>4</v>
      </c>
      <c r="B50" s="16">
        <f>IF(AB48=0,"",ROUND((AB46*20)/AB48,0))</f>
        <v>78</v>
      </c>
      <c r="C50" s="5"/>
      <c r="D50" s="5"/>
      <c r="E50" s="5"/>
      <c r="F50" s="5"/>
      <c r="G50" s="5"/>
      <c r="H50" s="5"/>
      <c r="I50" s="5"/>
      <c r="J50" s="179" t="s">
        <v>29</v>
      </c>
      <c r="K50" s="179"/>
      <c r="L50" s="179"/>
      <c r="M50" s="23">
        <f>AL23</f>
        <v>92</v>
      </c>
      <c r="N50" s="5"/>
      <c r="O50" s="5"/>
      <c r="P50" s="5"/>
      <c r="Q50" s="5"/>
      <c r="R50" s="5"/>
      <c r="S50" s="5"/>
      <c r="T50" s="163" t="s">
        <v>23</v>
      </c>
      <c r="U50" s="164"/>
      <c r="V50" s="164"/>
      <c r="W50" s="164"/>
      <c r="X50" s="164"/>
      <c r="Y50" s="164"/>
      <c r="Z50" s="165"/>
      <c r="AA50" s="103" t="s">
        <v>19</v>
      </c>
      <c r="AB50" s="101">
        <f>IF($AB$48=0,"",ROUND((COUNTIF($AB$11:$AB$45,"=5")/$AB$48)*100,1))</f>
        <v>4</v>
      </c>
      <c r="AC50" s="5"/>
      <c r="AN50" s="46"/>
    </row>
    <row r="51" spans="1:40" ht="14.25">
      <c r="A51" s="15" t="s">
        <v>37</v>
      </c>
      <c r="B51" s="16">
        <f>IF(AB48=0,"",ROUND((AB49*100)/AB48,0))</f>
        <v>88</v>
      </c>
      <c r="C51" s="5"/>
      <c r="D51" s="5"/>
      <c r="E51" s="5"/>
      <c r="F51" s="5"/>
      <c r="G51" s="5"/>
      <c r="H51" s="5"/>
      <c r="I51" s="5"/>
      <c r="J51" s="211" t="s">
        <v>40</v>
      </c>
      <c r="K51" s="211"/>
      <c r="L51" s="211"/>
      <c r="M51" s="113">
        <f>AL24</f>
        <v>-32218.800000000003</v>
      </c>
      <c r="N51" s="5"/>
      <c r="O51" s="5"/>
      <c r="P51" s="5"/>
      <c r="Q51" s="5"/>
      <c r="R51" s="5"/>
      <c r="S51" s="5"/>
      <c r="T51" s="166"/>
      <c r="U51" s="167"/>
      <c r="V51" s="167"/>
      <c r="W51" s="167"/>
      <c r="X51" s="167"/>
      <c r="Y51" s="167"/>
      <c r="Z51" s="168"/>
      <c r="AA51" s="104" t="s">
        <v>20</v>
      </c>
      <c r="AB51" s="101">
        <f>IF($AB$48=0,"",ROUND((COUNTIF($AB$11:$AB$45,"=4")/$AB$48)*100,1))</f>
        <v>84</v>
      </c>
      <c r="AC51" s="5"/>
      <c r="AN51" s="46"/>
    </row>
    <row r="52" spans="1:29" ht="14.25">
      <c r="A52" s="15" t="s">
        <v>44</v>
      </c>
      <c r="B52" s="118">
        <f>IF(AH46=0,"",B49-M49)</f>
        <v>-32238.800000000003</v>
      </c>
      <c r="C52" s="5"/>
      <c r="D52" s="5"/>
      <c r="E52" s="5"/>
      <c r="F52" s="5"/>
      <c r="G52" s="5"/>
      <c r="H52" s="5"/>
      <c r="I52" s="5"/>
      <c r="J52" s="179" t="s">
        <v>28</v>
      </c>
      <c r="K52" s="179"/>
      <c r="L52" s="179"/>
      <c r="M52" s="23">
        <f>AL25</f>
        <v>100</v>
      </c>
      <c r="N52" s="5"/>
      <c r="O52" s="5"/>
      <c r="P52" s="5"/>
      <c r="Q52" s="5"/>
      <c r="R52" s="5"/>
      <c r="S52" s="5"/>
      <c r="T52" s="166"/>
      <c r="U52" s="167"/>
      <c r="V52" s="167"/>
      <c r="W52" s="167"/>
      <c r="X52" s="167"/>
      <c r="Y52" s="167"/>
      <c r="Z52" s="168"/>
      <c r="AA52" s="105" t="s">
        <v>21</v>
      </c>
      <c r="AB52" s="101">
        <f>IF($AB$48=0,"",ROUND((COUNTIF($AB$11:$AB$45,"=3")/$AB$48)*100,1))</f>
        <v>12</v>
      </c>
      <c r="AC52" s="5"/>
    </row>
    <row r="53" spans="1:29" ht="13.5" thickBot="1">
      <c r="A53" s="17" t="s">
        <v>41</v>
      </c>
      <c r="B53" s="18">
        <f>IF(W46=0,"",100-B50)</f>
        <v>22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69"/>
      <c r="U53" s="170"/>
      <c r="V53" s="170"/>
      <c r="W53" s="170"/>
      <c r="X53" s="170"/>
      <c r="Y53" s="170"/>
      <c r="Z53" s="171"/>
      <c r="AA53" s="106" t="s">
        <v>22</v>
      </c>
      <c r="AB53" s="102">
        <f>IF($AB$48=0,"",ROUND((COUNTIF($AB$11:$AB$45,"=2")/$AB$48)*100,0))</f>
        <v>0</v>
      </c>
      <c r="AC53" s="5"/>
    </row>
    <row r="54" spans="1:29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78"/>
      <c r="C55" s="150" t="s">
        <v>30</v>
      </c>
      <c r="D55" s="150"/>
      <c r="E55" s="150"/>
      <c r="F55" s="150"/>
      <c r="G55" s="150"/>
      <c r="H55" s="156" t="str">
        <f>IF($B$48="","",IF($B$48=100,"высокая",IF(AND($B$48&gt;=95,$B$48&lt;=99),"достаточная","низкая")))</f>
        <v>высокая</v>
      </c>
      <c r="I55" s="210"/>
      <c r="J55" s="210"/>
      <c r="K55" s="210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78"/>
      <c r="AA55" s="5"/>
      <c r="AB55" s="5"/>
      <c r="AC55" s="5"/>
    </row>
    <row r="56" spans="1:29" ht="12.75">
      <c r="A56" s="5"/>
      <c r="B56" s="74"/>
      <c r="C56" s="150" t="s">
        <v>5</v>
      </c>
      <c r="D56" s="150"/>
      <c r="E56" s="150"/>
      <c r="F56" s="150"/>
      <c r="G56" s="150"/>
      <c r="H56" s="156" t="str">
        <f>IF($B$49="","",IF($B$49&gt;=70,"высокая",IF(AND($B$49&gt;=60,$B$49&lt;70),"достаточная","низкая")))</f>
        <v>высокая</v>
      </c>
      <c r="I56" s="156"/>
      <c r="J56" s="156"/>
      <c r="K56" s="156"/>
      <c r="L56" s="70"/>
      <c r="M56" s="150" t="s">
        <v>62</v>
      </c>
      <c r="N56" s="209"/>
      <c r="O56" s="209"/>
      <c r="P56" s="209"/>
      <c r="Q56" s="209"/>
      <c r="R56" s="209"/>
      <c r="S56" s="209"/>
      <c r="T56" s="209"/>
      <c r="U56" s="156" t="str">
        <f>IF(W46=0,"",IF((B49-M49)&gt;=-9,IF((B49-M49)&gt;=-4,"оптимальный","достаточный"),"критический"))</f>
        <v>критический</v>
      </c>
      <c r="V56" s="156"/>
      <c r="W56" s="156"/>
      <c r="X56" s="156"/>
      <c r="Y56" s="156"/>
      <c r="Z56" s="156"/>
      <c r="AA56" s="35"/>
      <c r="AB56" s="5"/>
      <c r="AC56" s="5"/>
    </row>
    <row r="57" spans="1:29" ht="38.25" customHeight="1">
      <c r="A57" s="5"/>
      <c r="B57" s="182" t="s">
        <v>6</v>
      </c>
      <c r="C57" s="182"/>
      <c r="D57" s="182"/>
      <c r="E57" s="182"/>
      <c r="F57" s="182"/>
      <c r="G57" s="71">
        <f>IF(I50="","",IF(I50&gt;-10,IF(I50&lt;10,"объективно"," необъективно"),"необъективно"))</f>
      </c>
      <c r="H57" s="156" t="str">
        <f>IF(AB48=0,"",IF((B50-B49)&gt;-10,IF((B50-B49)&lt;10,"объективно"," необъективно"),"необъективно"))</f>
        <v>объективно</v>
      </c>
      <c r="I57" s="210"/>
      <c r="J57" s="210"/>
      <c r="K57" s="210"/>
      <c r="L57" s="70"/>
      <c r="M57" s="150" t="s">
        <v>7</v>
      </c>
      <c r="N57" s="150"/>
      <c r="O57" s="150"/>
      <c r="P57" s="150"/>
      <c r="Q57" s="150"/>
      <c r="R57" s="150"/>
      <c r="S57" s="150"/>
      <c r="T57" s="73"/>
      <c r="U57" s="156" t="str">
        <f>IF($AB$48=0,"",IF($B$48=100,"проведена","не проведена"))</f>
        <v>проведена</v>
      </c>
      <c r="V57" s="156"/>
      <c r="W57" s="156"/>
      <c r="X57" s="156"/>
      <c r="Y57" s="156"/>
      <c r="Z57" s="156"/>
      <c r="AA57" s="72"/>
      <c r="AB57" s="5"/>
      <c r="AC57" s="5"/>
    </row>
    <row r="58" spans="1:29" ht="12.75">
      <c r="A58" s="5"/>
      <c r="B58" s="182" t="s">
        <v>8</v>
      </c>
      <c r="C58" s="183"/>
      <c r="D58" s="183"/>
      <c r="E58" s="183"/>
      <c r="F58" s="183"/>
      <c r="G58" s="71">
        <f>IF(G51="","",IF(I51&lt;10,IF(I51&gt;-10,"справились","не справились"),"справились"))</f>
      </c>
      <c r="H58" s="156" t="str">
        <f>IF(AB48=0,"",IF((B51-M50)&lt;10,IF((B51-M50)&gt;-10,"справились","не справились"),"справились"))</f>
        <v>справились</v>
      </c>
      <c r="I58" s="210"/>
      <c r="J58" s="210"/>
      <c r="K58" s="210"/>
      <c r="L58" s="70"/>
      <c r="M58" s="150" t="s">
        <v>64</v>
      </c>
      <c r="N58" s="209"/>
      <c r="O58" s="209"/>
      <c r="P58" s="209"/>
      <c r="Q58" s="209"/>
      <c r="R58" s="209"/>
      <c r="S58" s="209"/>
      <c r="T58" s="209"/>
      <c r="U58" s="156" t="str">
        <f>IF(W46=0,"",IF(B49&gt;=M49,"реализованы","не реализованы"))</f>
        <v>не реализованы</v>
      </c>
      <c r="V58" s="156"/>
      <c r="W58" s="156"/>
      <c r="X58" s="156"/>
      <c r="Y58" s="156"/>
      <c r="Z58" s="156"/>
      <c r="AA58" s="35"/>
      <c r="AB58" s="4"/>
      <c r="AC58" s="5"/>
    </row>
    <row r="59" spans="2:39" ht="12.75" customHeight="1">
      <c r="B59" s="182" t="s">
        <v>31</v>
      </c>
      <c r="C59" s="183"/>
      <c r="D59" s="183"/>
      <c r="E59" s="183"/>
      <c r="F59" s="183"/>
      <c r="G59" s="78"/>
      <c r="H59" s="156" t="str">
        <f>IF(W46=0,"",IF(B53&lt;M51,"снижен","не снижен"))</f>
        <v>не снижен</v>
      </c>
      <c r="I59" s="210"/>
      <c r="J59" s="210"/>
      <c r="K59" s="210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83"/>
      <c r="AA59" s="158"/>
      <c r="AB59" s="158"/>
      <c r="AC59" s="158"/>
      <c r="AD59" s="158"/>
      <c r="AE59" s="61"/>
      <c r="AF59" s="158"/>
      <c r="AG59" s="158"/>
      <c r="AH59" s="158"/>
      <c r="AI59" s="158"/>
      <c r="AJ59" s="158"/>
      <c r="AK59" s="158"/>
      <c r="AL59" s="158"/>
      <c r="AM59" s="158"/>
    </row>
    <row r="60" spans="2:39" ht="12.75">
      <c r="B60" s="180" t="s">
        <v>38</v>
      </c>
      <c r="C60" s="180"/>
      <c r="D60" s="180"/>
      <c r="E60" s="180"/>
      <c r="F60" s="180"/>
      <c r="G60" s="180"/>
      <c r="H60" s="180"/>
      <c r="I60" s="80">
        <f>IF(SUM($C$9:$S$9)=0,"",SUM(C46:S47)/COUNT($C$9:$S$9))</f>
        <v>80.33333333333333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83"/>
      <c r="AA60" s="158"/>
      <c r="AB60" s="158"/>
      <c r="AC60" s="158"/>
      <c r="AD60" s="158"/>
      <c r="AE60" s="61"/>
      <c r="AF60" s="158"/>
      <c r="AG60" s="158"/>
      <c r="AH60" s="158"/>
      <c r="AI60" s="158"/>
      <c r="AJ60" s="158"/>
      <c r="AK60" s="158"/>
      <c r="AL60" s="158"/>
      <c r="AM60" s="158"/>
    </row>
    <row r="61" spans="2:39" ht="12.75">
      <c r="B61" s="180" t="s">
        <v>39</v>
      </c>
      <c r="C61" s="180"/>
      <c r="D61" s="180"/>
      <c r="E61" s="180"/>
      <c r="F61" s="180"/>
      <c r="G61" s="180"/>
      <c r="H61" s="180"/>
      <c r="I61" s="80">
        <f>IF(SUM($T$9:$V$9)=0,"",SUM(T46:V47)/COUNT($T$9:$V$9))</f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83"/>
      <c r="AA61" s="157"/>
      <c r="AB61" s="157"/>
      <c r="AC61" s="157"/>
      <c r="AD61" s="157"/>
      <c r="AE61" s="62"/>
      <c r="AF61" s="157"/>
      <c r="AG61" s="157"/>
      <c r="AH61" s="157"/>
      <c r="AI61" s="157"/>
      <c r="AJ61" s="157"/>
      <c r="AK61" s="157"/>
      <c r="AL61" s="157"/>
      <c r="AM61" s="157"/>
    </row>
    <row r="62" spans="2:39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75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75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</row>
    <row r="64" spans="1:39" ht="12.75" customHeight="1">
      <c r="A64" s="1"/>
      <c r="B64" s="181" t="s">
        <v>51</v>
      </c>
      <c r="C64" s="181" t="s">
        <v>34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6" t="s">
        <v>35</v>
      </c>
      <c r="P64" s="186"/>
      <c r="Q64" s="186"/>
      <c r="R64" s="186"/>
      <c r="S64" s="186"/>
      <c r="T64" s="186"/>
      <c r="U64" s="186"/>
      <c r="V64" s="186"/>
      <c r="W64" s="186"/>
      <c r="X64" s="186"/>
      <c r="Y64" s="159" t="s">
        <v>36</v>
      </c>
      <c r="Z64" s="160"/>
      <c r="AA64" s="184"/>
      <c r="AB64" s="84"/>
      <c r="AC64" s="84"/>
      <c r="AD64" s="84"/>
      <c r="AE64" s="62"/>
      <c r="AF64" s="157"/>
      <c r="AG64" s="157"/>
      <c r="AH64" s="157"/>
      <c r="AI64" s="157"/>
      <c r="AJ64" s="157"/>
      <c r="AK64" s="157"/>
      <c r="AL64" s="157"/>
      <c r="AM64" s="157"/>
    </row>
    <row r="65" spans="1:39" ht="12.75">
      <c r="A65" s="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61"/>
      <c r="Z65" s="162"/>
      <c r="AA65" s="185"/>
      <c r="AB65" s="84"/>
      <c r="AC65" s="84"/>
      <c r="AD65" s="84"/>
      <c r="AE65" s="62"/>
      <c r="AF65" s="157"/>
      <c r="AG65" s="157"/>
      <c r="AH65" s="157"/>
      <c r="AI65" s="157"/>
      <c r="AJ65" s="157"/>
      <c r="AK65" s="157"/>
      <c r="AL65" s="157"/>
      <c r="AM65" s="157"/>
    </row>
    <row r="66" spans="1:39" ht="12.75" customHeight="1">
      <c r="A66" s="2">
        <v>1</v>
      </c>
      <c r="B66" s="123"/>
      <c r="C66" s="128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30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5">
        <f>C46</f>
        <v>100</v>
      </c>
      <c r="Z66" s="126"/>
      <c r="AA66" s="117" t="s">
        <v>42</v>
      </c>
      <c r="AB66" s="84"/>
      <c r="AC66" s="84"/>
      <c r="AD66" s="84"/>
      <c r="AE66" s="62"/>
      <c r="AF66" s="157"/>
      <c r="AG66" s="157"/>
      <c r="AH66" s="157"/>
      <c r="AI66" s="157"/>
      <c r="AJ66" s="157"/>
      <c r="AK66" s="157"/>
      <c r="AL66" s="157"/>
      <c r="AM66" s="157"/>
    </row>
    <row r="67" spans="1:39" ht="12.75">
      <c r="A67" s="2">
        <v>2</v>
      </c>
      <c r="B67" s="123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30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5">
        <f>D46</f>
        <v>100</v>
      </c>
      <c r="Z67" s="126"/>
      <c r="AA67" s="117" t="s">
        <v>42</v>
      </c>
      <c r="AB67" s="84"/>
      <c r="AC67" s="84"/>
      <c r="AD67" s="84"/>
      <c r="AE67" s="62"/>
      <c r="AF67" s="157"/>
      <c r="AG67" s="157"/>
      <c r="AH67" s="157"/>
      <c r="AI67" s="157"/>
      <c r="AJ67" s="157"/>
      <c r="AK67" s="157"/>
      <c r="AL67" s="157"/>
      <c r="AM67" s="157"/>
    </row>
    <row r="68" spans="1:39" ht="12.75" customHeight="1">
      <c r="A68" s="2">
        <v>3</v>
      </c>
      <c r="B68" s="123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0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5">
        <f>E46</f>
        <v>100</v>
      </c>
      <c r="Z68" s="126"/>
      <c r="AA68" s="117" t="s">
        <v>42</v>
      </c>
      <c r="AB68" s="84"/>
      <c r="AC68" s="84"/>
      <c r="AD68" s="84"/>
      <c r="AE68" s="62"/>
      <c r="AF68" s="157"/>
      <c r="AG68" s="157"/>
      <c r="AH68" s="157"/>
      <c r="AI68" s="157"/>
      <c r="AJ68" s="157"/>
      <c r="AK68" s="157"/>
      <c r="AL68" s="157"/>
      <c r="AM68" s="157"/>
    </row>
    <row r="69" spans="1:39" ht="12.75">
      <c r="A69" s="2">
        <v>4</v>
      </c>
      <c r="B69" s="123"/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5">
        <f>F46</f>
        <v>52</v>
      </c>
      <c r="Z69" s="126"/>
      <c r="AA69" s="117" t="s">
        <v>42</v>
      </c>
      <c r="AB69" s="84"/>
      <c r="AC69" s="84"/>
      <c r="AD69" s="84"/>
      <c r="AE69" s="62"/>
      <c r="AF69" s="157"/>
      <c r="AG69" s="157"/>
      <c r="AH69" s="157"/>
      <c r="AI69" s="157"/>
      <c r="AJ69" s="157"/>
      <c r="AK69" s="157"/>
      <c r="AL69" s="157"/>
      <c r="AM69" s="157"/>
    </row>
    <row r="70" spans="1:39" ht="12.75" customHeight="1">
      <c r="A70" s="2">
        <v>5</v>
      </c>
      <c r="B70" s="123"/>
      <c r="C70" s="128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5">
        <f>G46</f>
        <v>100</v>
      </c>
      <c r="Z70" s="126"/>
      <c r="AA70" s="117" t="s">
        <v>42</v>
      </c>
      <c r="AB70" s="84"/>
      <c r="AC70" s="84"/>
      <c r="AD70" s="84"/>
      <c r="AE70" s="62"/>
      <c r="AF70" s="157"/>
      <c r="AG70" s="157"/>
      <c r="AH70" s="157"/>
      <c r="AI70" s="157"/>
      <c r="AJ70" s="157"/>
      <c r="AK70" s="157"/>
      <c r="AL70" s="157"/>
      <c r="AM70" s="157"/>
    </row>
    <row r="71" spans="1:39" ht="12.75">
      <c r="A71" s="2">
        <v>6</v>
      </c>
      <c r="B71" s="123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5">
        <f>H46</f>
        <v>96</v>
      </c>
      <c r="Z71" s="126"/>
      <c r="AA71" s="117" t="s">
        <v>42</v>
      </c>
      <c r="AB71" s="84"/>
      <c r="AC71" s="84"/>
      <c r="AD71" s="84"/>
      <c r="AE71" s="62"/>
      <c r="AF71" s="157"/>
      <c r="AG71" s="157"/>
      <c r="AH71" s="157"/>
      <c r="AI71" s="157"/>
      <c r="AJ71" s="157"/>
      <c r="AK71" s="157"/>
      <c r="AL71" s="157"/>
      <c r="AM71" s="157"/>
    </row>
    <row r="72" spans="1:27" ht="12.75" customHeight="1">
      <c r="A72" s="2">
        <v>7</v>
      </c>
      <c r="B72" s="123"/>
      <c r="C72" s="12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5">
        <f>I46</f>
        <v>96</v>
      </c>
      <c r="Z72" s="126"/>
      <c r="AA72" s="117" t="s">
        <v>42</v>
      </c>
    </row>
    <row r="73" spans="1:39" ht="12.75">
      <c r="A73" s="2">
        <v>8</v>
      </c>
      <c r="B73" s="123"/>
      <c r="C73" s="128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5">
        <f>J46</f>
        <v>56</v>
      </c>
      <c r="Z73" s="126"/>
      <c r="AA73" s="117" t="s">
        <v>42</v>
      </c>
      <c r="AF73"/>
      <c r="AG73" s="188"/>
      <c r="AH73" s="188"/>
      <c r="AI73" s="69"/>
      <c r="AJ73" s="188"/>
      <c r="AK73" s="188"/>
      <c r="AL73" s="188"/>
      <c r="AM73" s="188"/>
    </row>
    <row r="74" spans="1:39" ht="12.75" customHeight="1">
      <c r="A74" s="2">
        <v>9</v>
      </c>
      <c r="B74" s="123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5">
        <f>K46</f>
        <v>4</v>
      </c>
      <c r="Z74" s="126"/>
      <c r="AA74" s="117" t="s">
        <v>42</v>
      </c>
      <c r="AF74"/>
      <c r="AG74" s="69"/>
      <c r="AH74" s="69"/>
      <c r="AI74" s="69"/>
      <c r="AJ74" s="69"/>
      <c r="AK74" s="69"/>
      <c r="AL74" s="69"/>
      <c r="AM74" s="69"/>
    </row>
    <row r="75" spans="1:39" ht="12.75">
      <c r="A75" s="2">
        <v>10</v>
      </c>
      <c r="B75" s="123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5">
        <f>L46</f>
        <v>96</v>
      </c>
      <c r="Z75" s="126"/>
      <c r="AA75" s="117" t="s">
        <v>42</v>
      </c>
      <c r="AF75"/>
      <c r="AG75" s="69"/>
      <c r="AH75" s="69"/>
      <c r="AI75" s="69"/>
      <c r="AJ75" s="69"/>
      <c r="AK75" s="69"/>
      <c r="AL75" s="69"/>
      <c r="AM75" s="69"/>
    </row>
    <row r="76" spans="1:39" ht="12.75" customHeight="1">
      <c r="A76" s="2">
        <v>11</v>
      </c>
      <c r="B76" s="123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5">
        <f>M46</f>
        <v>88</v>
      </c>
      <c r="Z76" s="126"/>
      <c r="AA76" s="117" t="s">
        <v>42</v>
      </c>
      <c r="AF76"/>
      <c r="AG76" s="69"/>
      <c r="AH76" s="69"/>
      <c r="AI76" s="69"/>
      <c r="AJ76" s="69"/>
      <c r="AK76" s="69"/>
      <c r="AL76" s="69"/>
      <c r="AM76" s="69"/>
    </row>
    <row r="77" spans="1:39" ht="12.75">
      <c r="A77" s="2">
        <v>12</v>
      </c>
      <c r="B77" s="123"/>
      <c r="C77" s="213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128"/>
      <c r="P77" s="129"/>
      <c r="Q77" s="129"/>
      <c r="R77" s="129"/>
      <c r="S77" s="129"/>
      <c r="T77" s="129"/>
      <c r="U77" s="129"/>
      <c r="V77" s="129"/>
      <c r="W77" s="129"/>
      <c r="X77" s="130"/>
      <c r="Y77" s="125">
        <f>N46</f>
        <v>76</v>
      </c>
      <c r="Z77" s="126"/>
      <c r="AA77" s="117" t="s">
        <v>42</v>
      </c>
      <c r="AF77"/>
      <c r="AG77" s="69"/>
      <c r="AH77" s="69"/>
      <c r="AI77" s="69"/>
      <c r="AJ77" s="69"/>
      <c r="AK77" s="69"/>
      <c r="AL77" s="69"/>
      <c r="AM77" s="69"/>
    </row>
    <row r="78" spans="1:39" ht="12.75" customHeight="1">
      <c r="A78" s="2">
        <v>13</v>
      </c>
      <c r="B78" s="123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8"/>
      <c r="P78" s="129"/>
      <c r="Q78" s="129"/>
      <c r="R78" s="129"/>
      <c r="S78" s="129"/>
      <c r="T78" s="129"/>
      <c r="U78" s="129"/>
      <c r="V78" s="129"/>
      <c r="W78" s="129"/>
      <c r="X78" s="130"/>
      <c r="Y78" s="125">
        <f>O46</f>
      </c>
      <c r="Z78" s="126"/>
      <c r="AA78" s="117" t="s">
        <v>42</v>
      </c>
      <c r="AF78"/>
      <c r="AG78" s="69"/>
      <c r="AH78" s="69"/>
      <c r="AI78" s="69"/>
      <c r="AJ78" s="69"/>
      <c r="AK78" s="69"/>
      <c r="AL78" s="69"/>
      <c r="AM78" s="69"/>
    </row>
    <row r="79" spans="1:39" ht="12.75">
      <c r="A79" s="2">
        <v>14</v>
      </c>
      <c r="B79" s="123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5">
        <f>P46</f>
      </c>
      <c r="Z79" s="126"/>
      <c r="AA79" s="117" t="s">
        <v>42</v>
      </c>
      <c r="AF79"/>
      <c r="AG79" s="69"/>
      <c r="AH79" s="69"/>
      <c r="AI79" s="69"/>
      <c r="AJ79" s="69"/>
      <c r="AK79" s="69"/>
      <c r="AL79" s="69"/>
      <c r="AM79" s="69"/>
    </row>
    <row r="80" spans="1:39" ht="12.75" customHeight="1">
      <c r="A80" s="2">
        <v>15</v>
      </c>
      <c r="B80" s="123"/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5">
        <f>Q46</f>
      </c>
      <c r="Z80" s="126"/>
      <c r="AA80" s="117" t="s">
        <v>42</v>
      </c>
      <c r="AF80"/>
      <c r="AG80" s="69"/>
      <c r="AH80" s="69"/>
      <c r="AI80" s="69"/>
      <c r="AJ80" s="69"/>
      <c r="AK80" s="69"/>
      <c r="AL80" s="69"/>
      <c r="AM80" s="69"/>
    </row>
    <row r="81" spans="1:39" ht="12.75">
      <c r="A81" s="2">
        <v>16</v>
      </c>
      <c r="B81" s="107"/>
      <c r="C81" s="213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125">
        <f>R46</f>
      </c>
      <c r="Z81" s="126"/>
      <c r="AA81" s="117" t="s">
        <v>42</v>
      </c>
      <c r="AF81"/>
      <c r="AG81" s="69"/>
      <c r="AH81" s="69"/>
      <c r="AI81" s="69"/>
      <c r="AJ81" s="69"/>
      <c r="AK81" s="69"/>
      <c r="AL81" s="69"/>
      <c r="AM81" s="69"/>
    </row>
    <row r="82" spans="1:39" ht="12.75" customHeight="1">
      <c r="A82" s="2">
        <v>17</v>
      </c>
      <c r="B82" s="107"/>
      <c r="C82" s="213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125">
        <f>S46</f>
      </c>
      <c r="Z82" s="126"/>
      <c r="AA82" s="117" t="s">
        <v>42</v>
      </c>
      <c r="AF82"/>
      <c r="AG82" s="69"/>
      <c r="AH82" s="69"/>
      <c r="AI82" s="69"/>
      <c r="AJ82" s="69"/>
      <c r="AK82" s="69"/>
      <c r="AL82" s="69"/>
      <c r="AM82" s="69"/>
    </row>
    <row r="83" spans="1:39" ht="12.75">
      <c r="A83" s="2">
        <v>18</v>
      </c>
      <c r="B83" s="107"/>
      <c r="C83" s="213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125">
        <f>T46</f>
      </c>
      <c r="Z83" s="126"/>
      <c r="AA83" s="116" t="s">
        <v>43</v>
      </c>
      <c r="AC83" s="1"/>
      <c r="AD83" s="1"/>
      <c r="AE83" s="95"/>
      <c r="AF83" s="1"/>
      <c r="AG83" s="192" t="s">
        <v>46</v>
      </c>
      <c r="AH83" s="192"/>
      <c r="AI83" s="114"/>
      <c r="AJ83" s="192" t="s">
        <v>47</v>
      </c>
      <c r="AK83" s="192"/>
      <c r="AL83" s="192"/>
      <c r="AM83" s="192"/>
    </row>
    <row r="84" spans="1:39" ht="12.75" customHeight="1">
      <c r="A84" s="2">
        <v>19</v>
      </c>
      <c r="B84" s="107"/>
      <c r="C84" s="213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125">
        <f>U46</f>
      </c>
      <c r="Z84" s="126"/>
      <c r="AA84" s="116" t="s">
        <v>43</v>
      </c>
      <c r="AC84" s="189" t="s">
        <v>48</v>
      </c>
      <c r="AD84" s="190"/>
      <c r="AE84" s="190"/>
      <c r="AF84" s="191"/>
      <c r="AG84" s="189"/>
      <c r="AH84" s="190"/>
      <c r="AI84" s="58"/>
      <c r="AJ84" s="189"/>
      <c r="AK84" s="190"/>
      <c r="AL84" s="190"/>
      <c r="AM84" s="191"/>
    </row>
    <row r="85" spans="1:39" ht="12.75">
      <c r="A85" s="2">
        <v>20</v>
      </c>
      <c r="B85" s="107"/>
      <c r="C85" s="213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125">
        <f>V46</f>
      </c>
      <c r="Z85" s="126"/>
      <c r="AA85" s="116" t="s">
        <v>43</v>
      </c>
      <c r="AC85" s="187" t="s">
        <v>49</v>
      </c>
      <c r="AD85" s="187"/>
      <c r="AE85" s="187"/>
      <c r="AF85" s="187"/>
      <c r="AG85" s="187"/>
      <c r="AH85" s="187"/>
      <c r="AI85" s="2"/>
      <c r="AJ85" s="187"/>
      <c r="AK85" s="187"/>
      <c r="AL85" s="187"/>
      <c r="AM85" s="187"/>
    </row>
    <row r="86" spans="29:39" ht="12.75">
      <c r="AC86" s="187" t="s">
        <v>59</v>
      </c>
      <c r="AD86" s="187"/>
      <c r="AE86" s="187"/>
      <c r="AF86" s="187"/>
      <c r="AG86" s="187"/>
      <c r="AH86" s="187"/>
      <c r="AI86" s="2"/>
      <c r="AJ86" s="187"/>
      <c r="AK86" s="187"/>
      <c r="AL86" s="187"/>
      <c r="AM86" s="187"/>
    </row>
    <row r="88" spans="2:22" ht="12.75">
      <c r="B88" s="36" t="s">
        <v>9</v>
      </c>
      <c r="C88" s="36">
        <f aca="true" t="shared" si="11" ref="C88:V88">C7</f>
        <v>1</v>
      </c>
      <c r="D88" s="36">
        <f t="shared" si="11"/>
        <v>2</v>
      </c>
      <c r="E88" s="36">
        <f t="shared" si="11"/>
        <v>3</v>
      </c>
      <c r="F88" s="36">
        <f t="shared" si="11"/>
        <v>4</v>
      </c>
      <c r="G88" s="36">
        <f t="shared" si="11"/>
        <v>5</v>
      </c>
      <c r="H88" s="36">
        <f t="shared" si="11"/>
        <v>6</v>
      </c>
      <c r="I88" s="36">
        <f t="shared" si="11"/>
        <v>7</v>
      </c>
      <c r="J88" s="36">
        <f t="shared" si="11"/>
        <v>8</v>
      </c>
      <c r="K88" s="36">
        <f t="shared" si="11"/>
        <v>9</v>
      </c>
      <c r="L88" s="36">
        <f t="shared" si="11"/>
        <v>10</v>
      </c>
      <c r="M88" s="36">
        <f t="shared" si="11"/>
        <v>11</v>
      </c>
      <c r="N88" s="36">
        <f t="shared" si="11"/>
        <v>12</v>
      </c>
      <c r="O88" s="36">
        <f t="shared" si="11"/>
        <v>13</v>
      </c>
      <c r="P88" s="36">
        <f t="shared" si="11"/>
        <v>14</v>
      </c>
      <c r="Q88" s="36">
        <f t="shared" si="11"/>
        <v>15</v>
      </c>
      <c r="R88" s="36">
        <f t="shared" si="11"/>
        <v>16</v>
      </c>
      <c r="S88" s="36">
        <f t="shared" si="11"/>
        <v>17</v>
      </c>
      <c r="T88" s="36">
        <f t="shared" si="11"/>
        <v>18</v>
      </c>
      <c r="U88" s="36">
        <f t="shared" si="11"/>
        <v>19</v>
      </c>
      <c r="V88" s="36">
        <f t="shared" si="11"/>
        <v>20</v>
      </c>
    </row>
    <row r="89" spans="2:22" ht="12.75">
      <c r="B89" s="36" t="s">
        <v>33</v>
      </c>
      <c r="C89" s="96">
        <f aca="true" t="shared" si="12" ref="C89:V89">C46</f>
        <v>100</v>
      </c>
      <c r="D89" s="96">
        <f t="shared" si="12"/>
        <v>100</v>
      </c>
      <c r="E89" s="96">
        <f t="shared" si="12"/>
        <v>100</v>
      </c>
      <c r="F89" s="96">
        <f t="shared" si="12"/>
        <v>52</v>
      </c>
      <c r="G89" s="96">
        <f t="shared" si="12"/>
        <v>100</v>
      </c>
      <c r="H89" s="96">
        <f t="shared" si="12"/>
        <v>96</v>
      </c>
      <c r="I89" s="96">
        <f t="shared" si="12"/>
        <v>96</v>
      </c>
      <c r="J89" s="96">
        <f t="shared" si="12"/>
        <v>56</v>
      </c>
      <c r="K89" s="96">
        <f t="shared" si="12"/>
        <v>4</v>
      </c>
      <c r="L89" s="96">
        <f t="shared" si="12"/>
        <v>96</v>
      </c>
      <c r="M89" s="96">
        <f t="shared" si="12"/>
        <v>88</v>
      </c>
      <c r="N89" s="96">
        <f t="shared" si="12"/>
        <v>76</v>
      </c>
      <c r="O89" s="96">
        <f t="shared" si="12"/>
      </c>
      <c r="P89" s="96">
        <f t="shared" si="12"/>
      </c>
      <c r="Q89" s="96">
        <f t="shared" si="12"/>
      </c>
      <c r="R89" s="96">
        <f t="shared" si="12"/>
      </c>
      <c r="S89" s="96">
        <f t="shared" si="12"/>
      </c>
      <c r="T89" s="96">
        <f t="shared" si="12"/>
      </c>
      <c r="U89" s="96">
        <f t="shared" si="12"/>
      </c>
      <c r="V89" s="96">
        <f t="shared" si="12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6" ht="12.75">
      <c r="B92" s="108" t="s">
        <v>58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08"/>
      <c r="U92" s="1"/>
      <c r="V92" s="1"/>
      <c r="W92" s="1"/>
      <c r="X92" s="1"/>
      <c r="Y92" s="1"/>
      <c r="Z92" s="1"/>
    </row>
    <row r="93" spans="2:26" ht="12.75"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</row>
    <row r="94" spans="2:26" ht="12.75"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</row>
    <row r="95" spans="2:26" ht="12.75"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</row>
    <row r="96" spans="2:26" ht="12.75"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</row>
    <row r="97" spans="2:26" ht="12.75"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</row>
    <row r="98" spans="2:26" ht="12.75"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</row>
    <row r="99" spans="2:26" ht="12.75"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</row>
    <row r="100" spans="2:26" ht="12.75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</row>
    <row r="101" spans="2:26" ht="12.75"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</row>
    <row r="102" spans="2:26" ht="12.75"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</row>
    <row r="103" spans="2:26" ht="12.75"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</row>
    <row r="104" spans="2:26" ht="12.75"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</row>
    <row r="105" spans="2:26" ht="12.75"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</row>
    <row r="106" spans="2:26" ht="12.75"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</row>
  </sheetData>
  <sheetProtection password="C639" sheet="1" objects="1" scenarios="1" formatCells="0" formatColumns="0" formatRows="0" insertColumns="0" insertRows="0" insertHyperlinks="0" deleteColumns="0" deleteRows="0" sort="0"/>
  <mergeCells count="170">
    <mergeCell ref="B106:Z106"/>
    <mergeCell ref="AC86:AF86"/>
    <mergeCell ref="AG86:AH86"/>
    <mergeCell ref="AJ86:AM86"/>
    <mergeCell ref="B102:Z102"/>
    <mergeCell ref="B103:Z103"/>
    <mergeCell ref="B104:Z104"/>
    <mergeCell ref="B105:Z105"/>
    <mergeCell ref="B98:Z98"/>
    <mergeCell ref="B99:Z99"/>
    <mergeCell ref="B100:Z100"/>
    <mergeCell ref="B101:Z101"/>
    <mergeCell ref="B94:Z94"/>
    <mergeCell ref="B95:Z95"/>
    <mergeCell ref="B96:Z96"/>
    <mergeCell ref="B97:Z97"/>
    <mergeCell ref="Y83:Z83"/>
    <mergeCell ref="Y84:Z84"/>
    <mergeCell ref="Y85:Z85"/>
    <mergeCell ref="Y79:Z79"/>
    <mergeCell ref="C83:N83"/>
    <mergeCell ref="O83:X83"/>
    <mergeCell ref="O84:X84"/>
    <mergeCell ref="O85:X85"/>
    <mergeCell ref="O76:X76"/>
    <mergeCell ref="C74:N74"/>
    <mergeCell ref="C75:N75"/>
    <mergeCell ref="C76:N76"/>
    <mergeCell ref="B93:Z93"/>
    <mergeCell ref="C85:N85"/>
    <mergeCell ref="C84:N84"/>
    <mergeCell ref="O79:X79"/>
    <mergeCell ref="O80:X80"/>
    <mergeCell ref="O81:X81"/>
    <mergeCell ref="O82:X82"/>
    <mergeCell ref="C81:N81"/>
    <mergeCell ref="C82:N82"/>
    <mergeCell ref="O78:X78"/>
    <mergeCell ref="O70:X70"/>
    <mergeCell ref="C78:N78"/>
    <mergeCell ref="C79:N79"/>
    <mergeCell ref="C80:N80"/>
    <mergeCell ref="C77:N77"/>
    <mergeCell ref="O75:X75"/>
    <mergeCell ref="C72:N72"/>
    <mergeCell ref="B57:F57"/>
    <mergeCell ref="C56:G56"/>
    <mergeCell ref="B58:F58"/>
    <mergeCell ref="C64:N65"/>
    <mergeCell ref="C68:N68"/>
    <mergeCell ref="C66:N66"/>
    <mergeCell ref="C67:N67"/>
    <mergeCell ref="B60:H60"/>
    <mergeCell ref="H59:K59"/>
    <mergeCell ref="H58:K58"/>
    <mergeCell ref="M58:T58"/>
    <mergeCell ref="L46:L47"/>
    <mergeCell ref="H55:K55"/>
    <mergeCell ref="J51:L51"/>
    <mergeCell ref="J52:L52"/>
    <mergeCell ref="H57:K57"/>
    <mergeCell ref="J50:L50"/>
    <mergeCell ref="B1:L1"/>
    <mergeCell ref="C4:L4"/>
    <mergeCell ref="D5:L5"/>
    <mergeCell ref="G46:G47"/>
    <mergeCell ref="A9:B9"/>
    <mergeCell ref="A46:B47"/>
    <mergeCell ref="A7:B7"/>
    <mergeCell ref="A8:B8"/>
    <mergeCell ref="C10:V10"/>
    <mergeCell ref="D46:D47"/>
    <mergeCell ref="AJ85:AM85"/>
    <mergeCell ref="AG73:AH73"/>
    <mergeCell ref="AJ73:AM73"/>
    <mergeCell ref="AC84:AF84"/>
    <mergeCell ref="AG84:AH84"/>
    <mergeCell ref="AJ84:AM84"/>
    <mergeCell ref="AG83:AH83"/>
    <mergeCell ref="AJ83:AM83"/>
    <mergeCell ref="AC85:AF85"/>
    <mergeCell ref="AG85:AH85"/>
    <mergeCell ref="AF67:AM67"/>
    <mergeCell ref="AA64:AA65"/>
    <mergeCell ref="AF64:AM64"/>
    <mergeCell ref="Y66:Z66"/>
    <mergeCell ref="O66:X66"/>
    <mergeCell ref="O64:X65"/>
    <mergeCell ref="Y67:Z67"/>
    <mergeCell ref="J49:L49"/>
    <mergeCell ref="N46:N47"/>
    <mergeCell ref="O46:O47"/>
    <mergeCell ref="F46:F47"/>
    <mergeCell ref="B61:H61"/>
    <mergeCell ref="B64:B65"/>
    <mergeCell ref="B59:F59"/>
    <mergeCell ref="C46:C47"/>
    <mergeCell ref="E46:E47"/>
    <mergeCell ref="J46:J47"/>
    <mergeCell ref="AF66:AM66"/>
    <mergeCell ref="V46:V47"/>
    <mergeCell ref="H46:H47"/>
    <mergeCell ref="I46:I47"/>
    <mergeCell ref="Y64:Z65"/>
    <mergeCell ref="T50:Z53"/>
    <mergeCell ref="T49:AA49"/>
    <mergeCell ref="U57:Z57"/>
    <mergeCell ref="AA46:AA47"/>
    <mergeCell ref="U56:Z56"/>
    <mergeCell ref="U58:Z58"/>
    <mergeCell ref="AF71:AM71"/>
    <mergeCell ref="AA59:AD60"/>
    <mergeCell ref="AF59:AM60"/>
    <mergeCell ref="AF61:AM61"/>
    <mergeCell ref="AF69:AM69"/>
    <mergeCell ref="AF70:AM70"/>
    <mergeCell ref="AA61:AD61"/>
    <mergeCell ref="AF68:AM68"/>
    <mergeCell ref="AF65:AM65"/>
    <mergeCell ref="H56:K56"/>
    <mergeCell ref="C55:G55"/>
    <mergeCell ref="C73:N73"/>
    <mergeCell ref="O68:X68"/>
    <mergeCell ref="O72:X72"/>
    <mergeCell ref="O73:X73"/>
    <mergeCell ref="C69:N69"/>
    <mergeCell ref="C70:N70"/>
    <mergeCell ref="C71:N71"/>
    <mergeCell ref="O69:X69"/>
    <mergeCell ref="C2:L2"/>
    <mergeCell ref="P46:P47"/>
    <mergeCell ref="Q46:Q47"/>
    <mergeCell ref="R46:R47"/>
    <mergeCell ref="S46:S47"/>
    <mergeCell ref="B5:C5"/>
    <mergeCell ref="K46:K47"/>
    <mergeCell ref="M46:M47"/>
    <mergeCell ref="AI7:AI10"/>
    <mergeCell ref="AJ7:AJ10"/>
    <mergeCell ref="AG7:AG10"/>
    <mergeCell ref="AF7:AF10"/>
    <mergeCell ref="AH7:AH10"/>
    <mergeCell ref="M57:S57"/>
    <mergeCell ref="W46:W47"/>
    <mergeCell ref="M56:T56"/>
    <mergeCell ref="O77:X77"/>
    <mergeCell ref="Y72:Z72"/>
    <mergeCell ref="O74:X74"/>
    <mergeCell ref="AM10:AN10"/>
    <mergeCell ref="T48:AA48"/>
    <mergeCell ref="T46:T47"/>
    <mergeCell ref="U46:U47"/>
    <mergeCell ref="X46:X47"/>
    <mergeCell ref="Z46:Z47"/>
    <mergeCell ref="AB46:AB47"/>
    <mergeCell ref="Y68:Z68"/>
    <mergeCell ref="Y69:Z69"/>
    <mergeCell ref="O67:X67"/>
    <mergeCell ref="O71:X71"/>
    <mergeCell ref="Y70:Z70"/>
    <mergeCell ref="Y71:Z71"/>
    <mergeCell ref="Y80:Z80"/>
    <mergeCell ref="Y81:Z81"/>
    <mergeCell ref="Y82:Z82"/>
    <mergeCell ref="Y73:Z73"/>
    <mergeCell ref="Y74:Z74"/>
    <mergeCell ref="Y75:Z75"/>
    <mergeCell ref="Y78:Z78"/>
    <mergeCell ref="Y76:Z76"/>
    <mergeCell ref="Y77:Z77"/>
  </mergeCells>
  <conditionalFormatting sqref="Y66:Z85">
    <cfRule type="expression" priority="1" dxfId="3" stopIfTrue="1">
      <formula>Y66&lt;50</formula>
    </cfRule>
  </conditionalFormatting>
  <conditionalFormatting sqref="AB11:AB45">
    <cfRule type="expression" priority="2" dxfId="1" stopIfTrue="1">
      <formula>AB11&lt;&gt;AC11</formula>
    </cfRule>
  </conditionalFormatting>
  <conditionalFormatting sqref="Y11:Z45">
    <cfRule type="expression" priority="3" dxfId="1" stopIfTrue="1">
      <formula>Y11&lt;=50</formula>
    </cfRule>
    <cfRule type="expression" priority="4" dxfId="0" stopIfTrue="1">
      <formula>Y11&gt;=70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Учитель</cp:lastModifiedBy>
  <cp:lastPrinted>2009-09-10T12:30:57Z</cp:lastPrinted>
  <dcterms:created xsi:type="dcterms:W3CDTF">2008-08-14T05:41:21Z</dcterms:created>
  <dcterms:modified xsi:type="dcterms:W3CDTF">2012-01-30T08:10:32Z</dcterms:modified>
  <cp:category/>
  <cp:version/>
  <cp:contentType/>
  <cp:contentStatus/>
</cp:coreProperties>
</file>